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8135" windowHeight="9300" tabRatio="752" firstSheet="1" activeTab="6"/>
  </bookViews>
  <sheets>
    <sheet name="Ett medelvärde" sheetId="1" r:id="rId1"/>
    <sheet name="En proportion" sheetId="2" r:id="rId2"/>
    <sheet name="Två proportioner antas lika" sheetId="3" r:id="rId3"/>
    <sheet name="Två proportioner antas olika" sheetId="4" r:id="rId4"/>
    <sheet name="Två medelvärden" sheetId="5" r:id="rId5"/>
    <sheet name="Två varianser" sheetId="6" r:id="rId6"/>
    <sheet name="Parvisa observationer" sheetId="7" r:id="rId7"/>
  </sheets>
  <definedNames>
    <definedName name="_xlfn.BAHTTEXT" hidden="1">#NAME?</definedName>
    <definedName name="alfa">'Ett medelvärde'!$F$9</definedName>
  </definedNames>
  <calcPr fullCalcOnLoad="1"/>
</workbook>
</file>

<file path=xl/sharedStrings.xml><?xml version="1.0" encoding="utf-8"?>
<sst xmlns="http://schemas.openxmlformats.org/spreadsheetml/2006/main" count="155" uniqueCount="70">
  <si>
    <t>Observationer</t>
  </si>
  <si>
    <t>Observerade parametervärden:</t>
  </si>
  <si>
    <t>Stickprovsmedelvärde =</t>
  </si>
  <si>
    <t>Stickprovsstorlek =</t>
  </si>
  <si>
    <t>Stickprovsstandardavvikelse =</t>
  </si>
  <si>
    <r>
      <t xml:space="preserve">Signifikansnivå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</t>
    </r>
  </si>
  <si>
    <r>
      <t xml:space="preserve">H0: </t>
    </r>
    <r>
      <rPr>
        <sz val="10"/>
        <rFont val="Symbol"/>
        <family val="1"/>
      </rPr>
      <t>m =</t>
    </r>
  </si>
  <si>
    <r>
      <t xml:space="preserve">H0: </t>
    </r>
    <r>
      <rPr>
        <sz val="10"/>
        <rFont val="Symbol"/>
        <family val="1"/>
      </rPr>
      <t xml:space="preserve">m </t>
    </r>
    <r>
      <rPr>
        <sz val="10"/>
        <rFont val="SymbolPS"/>
        <family val="1"/>
      </rPr>
      <t>³</t>
    </r>
  </si>
  <si>
    <r>
      <t xml:space="preserve">H0: </t>
    </r>
    <r>
      <rPr>
        <sz val="10"/>
        <rFont val="Symbol"/>
        <family val="1"/>
      </rPr>
      <t xml:space="preserve">m </t>
    </r>
    <r>
      <rPr>
        <sz val="10"/>
        <rFont val="SymbolPS"/>
        <family val="1"/>
      </rPr>
      <t>£</t>
    </r>
  </si>
  <si>
    <t>p-värde</t>
  </si>
  <si>
    <t>Kritiskt t-värde</t>
  </si>
  <si>
    <t>Slutsats</t>
  </si>
  <si>
    <r>
      <t xml:space="preserve">Testets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>-värde =</t>
    </r>
  </si>
  <si>
    <t xml:space="preserve">± </t>
  </si>
  <si>
    <t>Observera: Testet baseras på följande information:</t>
  </si>
  <si>
    <t xml:space="preserve">Stickprovsmedelvärde = </t>
  </si>
  <si>
    <t xml:space="preserve">Stickprovsstorlek = </t>
  </si>
  <si>
    <t xml:space="preserve">Stickprovsstandardavvikelse = </t>
  </si>
  <si>
    <r>
      <t xml:space="preserve">konfidensintervall för </t>
    </r>
    <r>
      <rPr>
        <sz val="10"/>
        <rFont val="Symbol"/>
        <family val="1"/>
      </rPr>
      <t>m:</t>
    </r>
  </si>
  <si>
    <t>Antal frihetsgrader =</t>
  </si>
  <si>
    <r>
      <t xml:space="preserve">Analys av ett populationsmedelvärde - normalfördelning och okänd populationsstandardavvikelse: Fyll i </t>
    </r>
    <r>
      <rPr>
        <u val="single"/>
        <sz val="10"/>
        <rFont val="Arial"/>
        <family val="2"/>
      </rPr>
      <t>antingen</t>
    </r>
    <r>
      <rPr>
        <sz val="10"/>
        <rFont val="Arial"/>
        <family val="0"/>
      </rPr>
      <t xml:space="preserve"> observationer </t>
    </r>
    <r>
      <rPr>
        <u val="single"/>
        <sz val="10"/>
        <rFont val="Arial"/>
        <family val="2"/>
      </rPr>
      <t>eller</t>
    </r>
    <r>
      <rPr>
        <sz val="10"/>
        <rFont val="Arial"/>
        <family val="0"/>
      </rPr>
      <t xml:space="preserve"> observerade parametervärden</t>
    </r>
  </si>
  <si>
    <t>Antal observationer totalt =</t>
  </si>
  <si>
    <t>Antal observationer som är "success" =</t>
  </si>
  <si>
    <r>
      <t xml:space="preserve">Testets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-värde =</t>
    </r>
  </si>
  <si>
    <t>Stickprovsproportion =</t>
  </si>
  <si>
    <t>Kritiskt Z-värde</t>
  </si>
  <si>
    <r>
      <t xml:space="preserve">konfidensintervall för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:</t>
    </r>
  </si>
  <si>
    <t>Är normalfördelningsapproximationen rimlig?</t>
  </si>
  <si>
    <t>Om inte, se nedan.</t>
  </si>
  <si>
    <t>Analys av en populationsproportion med traditionell normalfördelningsapproximation</t>
  </si>
  <si>
    <r>
      <t xml:space="preserve">H0: </t>
    </r>
    <r>
      <rPr>
        <i/>
        <sz val="10"/>
        <rFont val="Arial"/>
        <family val="2"/>
      </rPr>
      <t>p</t>
    </r>
    <r>
      <rPr>
        <sz val="10"/>
        <rFont val="Symbol"/>
        <family val="1"/>
      </rPr>
      <t xml:space="preserve"> =</t>
    </r>
  </si>
  <si>
    <r>
      <t xml:space="preserve">H0: </t>
    </r>
    <r>
      <rPr>
        <i/>
        <sz val="10"/>
        <rFont val="Arial"/>
        <family val="2"/>
      </rPr>
      <t>p</t>
    </r>
    <r>
      <rPr>
        <sz val="10"/>
        <rFont val="Symbol"/>
        <family val="1"/>
      </rPr>
      <t xml:space="preserve"> </t>
    </r>
    <r>
      <rPr>
        <sz val="10"/>
        <rFont val="SymbolPS"/>
        <family val="1"/>
      </rPr>
      <t>³</t>
    </r>
  </si>
  <si>
    <r>
      <t xml:space="preserve">H0: </t>
    </r>
    <r>
      <rPr>
        <i/>
        <sz val="10"/>
        <rFont val="Arial"/>
        <family val="2"/>
      </rPr>
      <t>p</t>
    </r>
    <r>
      <rPr>
        <sz val="10"/>
        <rFont val="Symbol"/>
        <family val="1"/>
      </rPr>
      <t xml:space="preserve"> </t>
    </r>
    <r>
      <rPr>
        <sz val="10"/>
        <rFont val="SymbolPS"/>
        <family val="1"/>
      </rPr>
      <t>£</t>
    </r>
  </si>
  <si>
    <r>
      <t xml:space="preserve">H0: </t>
    </r>
    <r>
      <rPr>
        <i/>
        <sz val="10"/>
        <rFont val="Arial"/>
        <family val="2"/>
      </rPr>
      <t>p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</si>
  <si>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>Analys av en populationsproportion med binomialfördelning, d.v.s. utan normalfördelningsapproximation.</t>
  </si>
  <si>
    <t>Analys av skillnaden mellan två populationsproportioner med traditionell normalfördelningsapproximation</t>
  </si>
  <si>
    <t>Population 1</t>
  </si>
  <si>
    <t>Population 2</t>
  </si>
  <si>
    <t>Observerad differens =</t>
  </si>
  <si>
    <r>
      <t xml:space="preserve">H0: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</si>
  <si>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 xml:space="preserve">H0: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10"/>
        <rFont val="SymbolPS"/>
        <family val="1"/>
      </rPr>
      <t>³</t>
    </r>
  </si>
  <si>
    <r>
      <t xml:space="preserve">H0: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sz val="10"/>
        <rFont val="SymbolPS"/>
        <family val="1"/>
      </rPr>
      <t>£</t>
    </r>
  </si>
  <si>
    <t>Medelfel =</t>
  </si>
  <si>
    <r>
      <t xml:space="preserve">konfidensintervall för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</si>
  <si>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Om populationernas standardavvikelser antas vara lika:</t>
  </si>
  <si>
    <t>Analys av skillnaden mellan två populationsmedelvärden - normalfördelning och okända populationsstandardavvikelser</t>
  </si>
  <si>
    <r>
      <t xml:space="preserve">H0: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1 </t>
    </r>
    <r>
      <rPr>
        <sz val="10"/>
        <rFont val="Symbol"/>
        <family val="1"/>
      </rPr>
      <t>-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</si>
  <si>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 xml:space="preserve">H0: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1 </t>
    </r>
    <r>
      <rPr>
        <sz val="10"/>
        <rFont val="Symbol"/>
        <family val="1"/>
      </rPr>
      <t>-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SymbolPS"/>
        <family val="1"/>
      </rPr>
      <t>³</t>
    </r>
  </si>
  <si>
    <r>
      <t xml:space="preserve">H0: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1 </t>
    </r>
    <r>
      <rPr>
        <sz val="10"/>
        <rFont val="Symbol"/>
        <family val="1"/>
      </rPr>
      <t>-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SymbolPS"/>
        <family val="1"/>
      </rPr>
      <t>£</t>
    </r>
  </si>
  <si>
    <r>
      <t xml:space="preserve">Om populationernas standardavvikelser </t>
    </r>
    <r>
      <rPr>
        <b/>
        <u val="single"/>
        <sz val="10"/>
        <rFont val="Arial"/>
        <family val="2"/>
      </rPr>
      <t>ej</t>
    </r>
    <r>
      <rPr>
        <u val="single"/>
        <sz val="10"/>
        <rFont val="Arial"/>
        <family val="2"/>
      </rPr>
      <t xml:space="preserve"> antas vara lika:</t>
    </r>
  </si>
  <si>
    <r>
      <t xml:space="preserve">Testets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-värde =</t>
    </r>
  </si>
  <si>
    <t>Testets frihetsgrader =</t>
  </si>
  <si>
    <r>
      <t xml:space="preserve">konfidensintervall för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 xml:space="preserve">1 </t>
    </r>
    <r>
      <rPr>
        <sz val="10"/>
        <rFont val="Symbol"/>
        <family val="1"/>
      </rPr>
      <t>- m</t>
    </r>
    <r>
      <rPr>
        <vertAlign val="subscript"/>
        <sz val="10"/>
        <rFont val="Arial"/>
        <family val="2"/>
      </rPr>
      <t>2:</t>
    </r>
  </si>
  <si>
    <r>
      <t>F</t>
    </r>
    <r>
      <rPr>
        <b/>
        <sz val="10"/>
        <rFont val="Arial"/>
        <family val="2"/>
      </rPr>
      <t xml:space="preserve">-test för lika standardavvikelser (H0: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= s</t>
    </r>
    <r>
      <rPr>
        <b/>
        <vertAlign val="subscript"/>
        <sz val="10"/>
        <rFont val="Arial"/>
        <family val="2"/>
      </rPr>
      <t>2)</t>
    </r>
  </si>
  <si>
    <r>
      <t>Testets</t>
    </r>
    <r>
      <rPr>
        <i/>
        <sz val="10"/>
        <rFont val="Arial"/>
        <family val="2"/>
      </rPr>
      <t xml:space="preserve"> p-värde</t>
    </r>
  </si>
  <si>
    <t>Stickprovsvarians =</t>
  </si>
  <si>
    <r>
      <t>F</t>
    </r>
    <r>
      <rPr>
        <sz val="10"/>
        <rFont val="Arial"/>
        <family val="0"/>
      </rPr>
      <t>-test för analys av två populationsvarianser</t>
    </r>
  </si>
  <si>
    <t>Observerade värden:</t>
  </si>
  <si>
    <r>
      <t xml:space="preserve">Testets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-värde =</t>
    </r>
  </si>
  <si>
    <t xml:space="preserve">H0: </t>
  </si>
  <si>
    <t>Kritiskt område</t>
  </si>
  <si>
    <t>Obs. 1</t>
  </si>
  <si>
    <t>Obs. 2</t>
  </si>
  <si>
    <t>Fyll i antingen observationer eller observerade parametervärden.</t>
  </si>
  <si>
    <t>Analys av skillnaden mellan två populationsmedelvärden för parvisa observationer - normalfördelning och okänd standardavvikelse.</t>
  </si>
  <si>
    <t>Standardavvikelse för differenser =</t>
  </si>
  <si>
    <t>Observerade parametervärden i stickprovet:</t>
  </si>
  <si>
    <t>Medelvärde för differenser =</t>
  </si>
  <si>
    <t xml:space="preserve"> </t>
  </si>
  <si>
    <t>Sammanvägd stickprovsproportion =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</si>
</sst>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000"/>
    <numFmt numFmtId="173" formatCode="0.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name val="SymbolPS"/>
      <family val="1"/>
    </font>
    <font>
      <u val="single"/>
      <sz val="10"/>
      <name val="Arial"/>
      <family val="2"/>
    </font>
    <font>
      <sz val="10"/>
      <color indexed="9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Border="1" applyAlignment="1">
      <alignment/>
    </xf>
    <xf numFmtId="0" fontId="0" fillId="34" borderId="0" xfId="0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9" fillId="0" borderId="14" xfId="0" applyFont="1" applyBorder="1" applyAlignment="1">
      <alignment horizontal="left"/>
    </xf>
    <xf numFmtId="9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11.8515625" style="0" customWidth="1"/>
    <col min="5" max="5" width="9.140625" style="1" customWidth="1"/>
    <col min="7" max="7" width="13.7109375" style="0" customWidth="1"/>
    <col min="8" max="8" width="9.7109375" style="0" customWidth="1"/>
    <col min="9" max="9" width="21.140625" style="0" customWidth="1"/>
  </cols>
  <sheetData>
    <row r="1" spans="1:12" ht="12.75">
      <c r="A1" t="s">
        <v>20</v>
      </c>
      <c r="L1" s="11"/>
    </row>
    <row r="2" spans="2:12" ht="12.75">
      <c r="B2" s="5"/>
      <c r="L2" s="11"/>
    </row>
    <row r="3" spans="2:12" ht="12.75">
      <c r="B3" s="6" t="s">
        <v>0</v>
      </c>
      <c r="D3" s="6" t="s">
        <v>1</v>
      </c>
      <c r="E3" s="8"/>
      <c r="F3" s="6"/>
      <c r="L3" s="11"/>
    </row>
    <row r="4" spans="1:12" ht="12.75">
      <c r="A4" s="2">
        <v>1</v>
      </c>
      <c r="B4" s="12"/>
      <c r="C4" s="3"/>
      <c r="E4" s="2" t="s">
        <v>2</v>
      </c>
      <c r="F4" s="7">
        <v>1.27</v>
      </c>
      <c r="L4" s="11"/>
    </row>
    <row r="5" spans="1:12" ht="12.75">
      <c r="A5" s="2">
        <v>2</v>
      </c>
      <c r="B5" s="12"/>
      <c r="D5" s="1"/>
      <c r="E5" s="1" t="s">
        <v>3</v>
      </c>
      <c r="F5" s="7">
        <v>9</v>
      </c>
      <c r="L5" s="11"/>
    </row>
    <row r="6" spans="1:12" ht="12.75">
      <c r="A6" s="2">
        <v>3</v>
      </c>
      <c r="B6" s="12"/>
      <c r="E6" s="1" t="s">
        <v>4</v>
      </c>
      <c r="F6" s="7">
        <v>0.1</v>
      </c>
      <c r="L6" s="11"/>
    </row>
    <row r="7" spans="1:12" ht="12.75">
      <c r="A7" s="2">
        <v>4</v>
      </c>
      <c r="B7" s="12"/>
      <c r="D7" s="4">
        <f>3-COUNTBLANK(F4:F6)</f>
        <v>3</v>
      </c>
      <c r="I7" s="1"/>
      <c r="J7" s="21">
        <f>ROUND(TINV(F9,H19-1)*H20/SQRT(H19),4)</f>
        <v>0.0769</v>
      </c>
      <c r="L7" s="11"/>
    </row>
    <row r="8" spans="1:12" ht="12.75">
      <c r="A8" s="2">
        <v>5</v>
      </c>
      <c r="B8" s="12"/>
      <c r="D8" s="4">
        <f>100-COUNTBLANK(B4:B103)</f>
        <v>0</v>
      </c>
      <c r="L8" s="11"/>
    </row>
    <row r="9" spans="1:12" ht="12.75">
      <c r="A9" s="2">
        <v>6</v>
      </c>
      <c r="B9" s="12"/>
      <c r="E9" s="1" t="s">
        <v>5</v>
      </c>
      <c r="F9" s="9">
        <v>0.05</v>
      </c>
      <c r="H9" s="20">
        <f>1-F9</f>
        <v>0.95</v>
      </c>
      <c r="I9" t="s">
        <v>18</v>
      </c>
      <c r="J9" t="str">
        <f>CONCATENATE("[ ",H18-J7," , ",H18+J7," ]")</f>
        <v>[ 1,1931 , 1,3469 ]</v>
      </c>
      <c r="L9" s="11"/>
    </row>
    <row r="10" spans="1:12" ht="12.75">
      <c r="A10" s="2">
        <v>7</v>
      </c>
      <c r="B10" s="12"/>
      <c r="E10" s="1" t="s">
        <v>19</v>
      </c>
      <c r="F10">
        <f>H19-1</f>
        <v>8</v>
      </c>
      <c r="L10" s="11"/>
    </row>
    <row r="11" spans="1:12" ht="12.75">
      <c r="A11" s="2">
        <v>8</v>
      </c>
      <c r="B11" s="12"/>
      <c r="E11" s="1" t="s">
        <v>12</v>
      </c>
      <c r="F11">
        <f>(H18-F13)/(H20/SQRT(H19))</f>
        <v>2.100000000000002</v>
      </c>
      <c r="G11" s="15"/>
      <c r="L11" s="11"/>
    </row>
    <row r="12" spans="1:12" ht="12.75">
      <c r="A12" s="2">
        <v>9</v>
      </c>
      <c r="B12" s="12"/>
      <c r="G12" s="16" t="s">
        <v>10</v>
      </c>
      <c r="H12" s="16" t="s">
        <v>9</v>
      </c>
      <c r="I12" s="16" t="s">
        <v>11</v>
      </c>
      <c r="L12" s="11"/>
    </row>
    <row r="13" spans="1:12" ht="12.75">
      <c r="A13" s="2">
        <v>10</v>
      </c>
      <c r="B13" s="12"/>
      <c r="E13" s="1" t="s">
        <v>6</v>
      </c>
      <c r="F13" s="9">
        <v>1.2</v>
      </c>
      <c r="G13" s="1" t="str">
        <f>CONCATENATE("± ",ROUND(TINV(F9,H19-1),4))</f>
        <v>± 2,306</v>
      </c>
      <c r="H13" s="22">
        <f>TDIST(ABS(F11),H19-1,2)</f>
        <v>0.06893752429531198</v>
      </c>
      <c r="I13" s="14" t="str">
        <f>IF(H13&gt;alfa,"H0 kan ej förkastas","Förkasta H0")</f>
        <v>H0 kan ej förkastas</v>
      </c>
      <c r="L13" s="11"/>
    </row>
    <row r="14" spans="1:12" ht="12.75">
      <c r="A14" s="2">
        <v>11</v>
      </c>
      <c r="B14" s="12"/>
      <c r="E14" s="1" t="s">
        <v>7</v>
      </c>
      <c r="F14" s="13">
        <f>F13</f>
        <v>1.2</v>
      </c>
      <c r="G14" s="1" t="str">
        <f>CONCATENATE("- ",ROUND(TINV(F9*2,H19-1),4))</f>
        <v>- 1,8595</v>
      </c>
      <c r="H14" s="22">
        <f>IF(F11&lt;0,H13/2,1-H13/2)</f>
        <v>0.965531237852344</v>
      </c>
      <c r="I14" s="14" t="str">
        <f>IF(H14&gt;alfa,"H0 kan ej förkastas","Förkasta H0")</f>
        <v>H0 kan ej förkastas</v>
      </c>
      <c r="L14" s="11"/>
    </row>
    <row r="15" spans="1:12" ht="12.75">
      <c r="A15" s="2">
        <v>12</v>
      </c>
      <c r="B15" s="12"/>
      <c r="E15" s="1" t="s">
        <v>8</v>
      </c>
      <c r="F15" s="13">
        <f>F13</f>
        <v>1.2</v>
      </c>
      <c r="G15" s="1">
        <f>ROUND(TINV(F9*2,H19-1),4)</f>
        <v>1.8595</v>
      </c>
      <c r="H15" s="22">
        <f>1-H14</f>
        <v>0.03446876214765604</v>
      </c>
      <c r="I15" s="14" t="str">
        <f>IF(H15&gt;alfa,"H0 kan ej förkastas","Förkasta H0")</f>
        <v>Förkasta H0</v>
      </c>
      <c r="L15" s="11"/>
    </row>
    <row r="16" spans="1:12" ht="12.75">
      <c r="A16" s="2">
        <v>13</v>
      </c>
      <c r="B16" s="12"/>
      <c r="L16" s="11"/>
    </row>
    <row r="17" spans="1:12" ht="12.75">
      <c r="A17" s="2">
        <v>14</v>
      </c>
      <c r="B17" s="12"/>
      <c r="G17" s="18"/>
      <c r="H17" s="19" t="s">
        <v>14</v>
      </c>
      <c r="L17" s="11"/>
    </row>
    <row r="18" spans="1:12" ht="12.75">
      <c r="A18" s="2">
        <v>15</v>
      </c>
      <c r="B18" s="12"/>
      <c r="G18" s="2" t="s">
        <v>15</v>
      </c>
      <c r="H18" s="10">
        <f>ROUND(IF(COUNTBLANK(F4)=1,AVERAGE(B4:B103),F4),4)</f>
        <v>1.27</v>
      </c>
      <c r="L18" s="11"/>
    </row>
    <row r="19" spans="1:12" ht="12.75">
      <c r="A19" s="2">
        <v>16</v>
      </c>
      <c r="B19" s="12"/>
      <c r="G19" s="1" t="s">
        <v>16</v>
      </c>
      <c r="H19" s="10">
        <f>IF(COUNTBLANK(F5)=1,100-COUNTBLANK(B4:B103),F5)</f>
        <v>9</v>
      </c>
      <c r="L19" s="11"/>
    </row>
    <row r="20" spans="1:12" ht="12.75">
      <c r="A20" s="2">
        <v>17</v>
      </c>
      <c r="B20" s="12"/>
      <c r="G20" s="1" t="s">
        <v>17</v>
      </c>
      <c r="H20" s="10">
        <f>ROUND(IF(COUNTBLANK(F6)=1,STDEV(B4:B103),F6),4)</f>
        <v>0.1</v>
      </c>
      <c r="L20" s="11"/>
    </row>
    <row r="21" spans="1:12" ht="12.75">
      <c r="A21" s="2">
        <v>18</v>
      </c>
      <c r="B21" s="12"/>
      <c r="L21" s="11"/>
    </row>
    <row r="22" spans="1:12" ht="12.75">
      <c r="A22" s="2">
        <v>19</v>
      </c>
      <c r="B22" s="12"/>
      <c r="L22" s="11"/>
    </row>
    <row r="23" spans="1:12" ht="12.75">
      <c r="A23" s="2">
        <v>20</v>
      </c>
      <c r="B23" s="12"/>
      <c r="E23" s="23" t="str">
        <f>IF(D7*D8=0," ","Varning: Du har fyllt i både observationer och observerade parametervärden!")</f>
        <v> </v>
      </c>
      <c r="L23" s="11"/>
    </row>
    <row r="24" spans="1:12" ht="12.75">
      <c r="A24" s="2">
        <v>21</v>
      </c>
      <c r="B24" s="12"/>
      <c r="E24" s="23" t="str">
        <f>IF(D7*D8=0," ","För att testet ska baseras på observationer måste rutorna för observerade parametervärden vara tomma!")</f>
        <v> </v>
      </c>
      <c r="J24" t="s">
        <v>68</v>
      </c>
      <c r="L24" s="11"/>
    </row>
    <row r="25" spans="1:12" ht="12.75">
      <c r="A25" s="2">
        <v>22</v>
      </c>
      <c r="B25" s="12"/>
      <c r="L25" s="11"/>
    </row>
    <row r="26" spans="1:12" ht="12.75">
      <c r="A26" s="2">
        <v>23</v>
      </c>
      <c r="B26" s="12"/>
      <c r="F26" s="17"/>
      <c r="G26" s="17"/>
      <c r="L26" s="11"/>
    </row>
    <row r="27" spans="1:12" ht="12.75">
      <c r="A27" s="2">
        <v>24</v>
      </c>
      <c r="B27" s="12"/>
      <c r="L27" s="11"/>
    </row>
    <row r="28" spans="1:12" ht="12.75">
      <c r="A28" s="2">
        <v>25</v>
      </c>
      <c r="B28" s="12"/>
      <c r="L28" s="11"/>
    </row>
    <row r="29" spans="1:12" ht="12.75">
      <c r="A29" s="2">
        <v>26</v>
      </c>
      <c r="B29" s="12"/>
      <c r="L29" s="11"/>
    </row>
    <row r="30" spans="1:12" ht="12.75">
      <c r="A30" s="2">
        <v>27</v>
      </c>
      <c r="B30" s="12"/>
      <c r="L30" s="11"/>
    </row>
    <row r="31" spans="1:12" ht="12.75">
      <c r="A31" s="2">
        <v>28</v>
      </c>
      <c r="B31" s="12"/>
      <c r="L31" s="11"/>
    </row>
    <row r="32" spans="1:12" ht="12.75">
      <c r="A32" s="2">
        <v>29</v>
      </c>
      <c r="B32" s="12"/>
      <c r="L32" s="11"/>
    </row>
    <row r="33" spans="1:12" ht="12.75">
      <c r="A33" s="2">
        <v>30</v>
      </c>
      <c r="B33" s="12"/>
      <c r="L33" s="11"/>
    </row>
    <row r="34" spans="1:12" ht="12.75">
      <c r="A34" s="2">
        <v>31</v>
      </c>
      <c r="B34" s="12"/>
      <c r="L34" s="11"/>
    </row>
    <row r="35" spans="1:12" ht="12.75">
      <c r="A35" s="2">
        <v>32</v>
      </c>
      <c r="B35" s="12"/>
      <c r="L35" s="11"/>
    </row>
    <row r="36" spans="1:12" ht="12.75">
      <c r="A36" s="2">
        <v>33</v>
      </c>
      <c r="B36" s="12"/>
      <c r="L36" s="11"/>
    </row>
    <row r="37" spans="1:12" ht="12.75">
      <c r="A37" s="2">
        <v>34</v>
      </c>
      <c r="B37" s="12"/>
      <c r="L37" s="11"/>
    </row>
    <row r="38" spans="1:2" ht="12.75">
      <c r="A38">
        <f aca="true" t="shared" si="0" ref="A38:A69">A37+1</f>
        <v>35</v>
      </c>
      <c r="B38" s="12"/>
    </row>
    <row r="39" spans="1:2" ht="12.75">
      <c r="A39">
        <f t="shared" si="0"/>
        <v>36</v>
      </c>
      <c r="B39" s="12"/>
    </row>
    <row r="40" spans="1:2" ht="12.75">
      <c r="A40">
        <f t="shared" si="0"/>
        <v>37</v>
      </c>
      <c r="B40" s="12"/>
    </row>
    <row r="41" spans="1:2" ht="12.75">
      <c r="A41">
        <f t="shared" si="0"/>
        <v>38</v>
      </c>
      <c r="B41" s="7"/>
    </row>
    <row r="42" spans="1:2" ht="12.75">
      <c r="A42">
        <f t="shared" si="0"/>
        <v>39</v>
      </c>
      <c r="B42" s="7"/>
    </row>
    <row r="43" spans="1:2" ht="12.75">
      <c r="A43">
        <f t="shared" si="0"/>
        <v>40</v>
      </c>
      <c r="B43" s="7"/>
    </row>
    <row r="44" spans="1:2" ht="12.75">
      <c r="A44">
        <f t="shared" si="0"/>
        <v>41</v>
      </c>
      <c r="B44" s="7"/>
    </row>
    <row r="45" spans="1:2" ht="12.75">
      <c r="A45">
        <f t="shared" si="0"/>
        <v>42</v>
      </c>
      <c r="B45" s="7"/>
    </row>
    <row r="46" spans="1:2" ht="12.75">
      <c r="A46">
        <f t="shared" si="0"/>
        <v>43</v>
      </c>
      <c r="B46" s="7"/>
    </row>
    <row r="47" spans="1:2" ht="12.75">
      <c r="A47">
        <f t="shared" si="0"/>
        <v>44</v>
      </c>
      <c r="B47" s="7"/>
    </row>
    <row r="48" spans="1:2" ht="12.75">
      <c r="A48">
        <f t="shared" si="0"/>
        <v>45</v>
      </c>
      <c r="B48" s="7"/>
    </row>
    <row r="49" spans="1:2" ht="12.75">
      <c r="A49">
        <f t="shared" si="0"/>
        <v>46</v>
      </c>
      <c r="B49" s="7"/>
    </row>
    <row r="50" spans="1:2" ht="12.75">
      <c r="A50">
        <f t="shared" si="0"/>
        <v>47</v>
      </c>
      <c r="B50" s="7"/>
    </row>
    <row r="51" spans="1:2" ht="12.75">
      <c r="A51">
        <f t="shared" si="0"/>
        <v>48</v>
      </c>
      <c r="B51" s="7"/>
    </row>
    <row r="52" spans="1:2" ht="12.75">
      <c r="A52">
        <f t="shared" si="0"/>
        <v>49</v>
      </c>
      <c r="B52" s="7"/>
    </row>
    <row r="53" spans="1:2" ht="12.75">
      <c r="A53">
        <f t="shared" si="0"/>
        <v>50</v>
      </c>
      <c r="B53" s="7"/>
    </row>
    <row r="54" spans="1:2" ht="12.75">
      <c r="A54">
        <f t="shared" si="0"/>
        <v>51</v>
      </c>
      <c r="B54" s="7"/>
    </row>
    <row r="55" spans="1:2" ht="12.75">
      <c r="A55">
        <f t="shared" si="0"/>
        <v>52</v>
      </c>
      <c r="B55" s="7"/>
    </row>
    <row r="56" spans="1:2" ht="12.75">
      <c r="A56">
        <f t="shared" si="0"/>
        <v>53</v>
      </c>
      <c r="B56" s="7"/>
    </row>
    <row r="57" spans="1:2" ht="12.75">
      <c r="A57">
        <f t="shared" si="0"/>
        <v>54</v>
      </c>
      <c r="B57" s="7"/>
    </row>
    <row r="58" spans="1:2" ht="12.75">
      <c r="A58">
        <f t="shared" si="0"/>
        <v>55</v>
      </c>
      <c r="B58" s="7"/>
    </row>
    <row r="59" spans="1:2" ht="12.75">
      <c r="A59">
        <f t="shared" si="0"/>
        <v>56</v>
      </c>
      <c r="B59" s="7"/>
    </row>
    <row r="60" spans="1:2" ht="12.75">
      <c r="A60">
        <f t="shared" si="0"/>
        <v>57</v>
      </c>
      <c r="B60" s="7"/>
    </row>
    <row r="61" spans="1:2" ht="12.75">
      <c r="A61">
        <f t="shared" si="0"/>
        <v>58</v>
      </c>
      <c r="B61" s="7"/>
    </row>
    <row r="62" spans="1:2" ht="12.75">
      <c r="A62">
        <f t="shared" si="0"/>
        <v>59</v>
      </c>
      <c r="B62" s="7"/>
    </row>
    <row r="63" spans="1:2" ht="12.75">
      <c r="A63">
        <f t="shared" si="0"/>
        <v>60</v>
      </c>
      <c r="B63" s="7"/>
    </row>
    <row r="64" spans="1:2" ht="12.75">
      <c r="A64">
        <f t="shared" si="0"/>
        <v>61</v>
      </c>
      <c r="B64" s="7"/>
    </row>
    <row r="65" spans="1:2" ht="12.75">
      <c r="A65">
        <f t="shared" si="0"/>
        <v>62</v>
      </c>
      <c r="B65" s="7"/>
    </row>
    <row r="66" spans="1:2" ht="12.75">
      <c r="A66">
        <f t="shared" si="0"/>
        <v>63</v>
      </c>
      <c r="B66" s="7"/>
    </row>
    <row r="67" spans="1:2" ht="12.75">
      <c r="A67">
        <f t="shared" si="0"/>
        <v>64</v>
      </c>
      <c r="B67" s="7"/>
    </row>
    <row r="68" spans="1:2" ht="12.75">
      <c r="A68">
        <f t="shared" si="0"/>
        <v>65</v>
      </c>
      <c r="B68" s="7"/>
    </row>
    <row r="69" spans="1:2" ht="12.75">
      <c r="A69">
        <f t="shared" si="0"/>
        <v>66</v>
      </c>
      <c r="B69" s="7"/>
    </row>
    <row r="70" spans="1:2" ht="12.75">
      <c r="A70">
        <f aca="true" t="shared" si="1" ref="A70:A103">A69+1</f>
        <v>67</v>
      </c>
      <c r="B70" s="7"/>
    </row>
    <row r="71" spans="1:2" ht="12.75">
      <c r="A71">
        <f t="shared" si="1"/>
        <v>68</v>
      </c>
      <c r="B71" s="7"/>
    </row>
    <row r="72" spans="1:2" ht="12.75">
      <c r="A72">
        <f t="shared" si="1"/>
        <v>69</v>
      </c>
      <c r="B72" s="7"/>
    </row>
    <row r="73" spans="1:2" ht="12.75">
      <c r="A73">
        <f t="shared" si="1"/>
        <v>70</v>
      </c>
      <c r="B73" s="7"/>
    </row>
    <row r="74" spans="1:2" ht="12.75">
      <c r="A74">
        <f t="shared" si="1"/>
        <v>71</v>
      </c>
      <c r="B74" s="7"/>
    </row>
    <row r="75" spans="1:2" ht="12.75">
      <c r="A75">
        <f t="shared" si="1"/>
        <v>72</v>
      </c>
      <c r="B75" s="7"/>
    </row>
    <row r="76" spans="1:2" ht="12.75">
      <c r="A76">
        <f t="shared" si="1"/>
        <v>73</v>
      </c>
      <c r="B76" s="7"/>
    </row>
    <row r="77" spans="1:2" ht="12.75">
      <c r="A77">
        <f t="shared" si="1"/>
        <v>74</v>
      </c>
      <c r="B77" s="7"/>
    </row>
    <row r="78" spans="1:2" ht="12.75">
      <c r="A78">
        <f t="shared" si="1"/>
        <v>75</v>
      </c>
      <c r="B78" s="7"/>
    </row>
    <row r="79" spans="1:2" ht="12.75">
      <c r="A79">
        <f t="shared" si="1"/>
        <v>76</v>
      </c>
      <c r="B79" s="7"/>
    </row>
    <row r="80" spans="1:2" ht="12.75">
      <c r="A80">
        <f t="shared" si="1"/>
        <v>77</v>
      </c>
      <c r="B80" s="7"/>
    </row>
    <row r="81" spans="1:2" ht="12.75">
      <c r="A81">
        <f t="shared" si="1"/>
        <v>78</v>
      </c>
      <c r="B81" s="7"/>
    </row>
    <row r="82" spans="1:2" ht="12.75">
      <c r="A82">
        <f t="shared" si="1"/>
        <v>79</v>
      </c>
      <c r="B82" s="7"/>
    </row>
    <row r="83" spans="1:2" ht="12.75">
      <c r="A83">
        <f t="shared" si="1"/>
        <v>80</v>
      </c>
      <c r="B83" s="7"/>
    </row>
    <row r="84" spans="1:2" ht="12.75">
      <c r="A84">
        <f t="shared" si="1"/>
        <v>81</v>
      </c>
      <c r="B84" s="7"/>
    </row>
    <row r="85" spans="1:2" ht="12.75">
      <c r="A85">
        <f t="shared" si="1"/>
        <v>82</v>
      </c>
      <c r="B85" s="7"/>
    </row>
    <row r="86" spans="1:2" ht="12.75">
      <c r="A86">
        <f t="shared" si="1"/>
        <v>83</v>
      </c>
      <c r="B86" s="7"/>
    </row>
    <row r="87" spans="1:2" ht="12.75">
      <c r="A87">
        <f t="shared" si="1"/>
        <v>84</v>
      </c>
      <c r="B87" s="7"/>
    </row>
    <row r="88" spans="1:2" ht="12.75">
      <c r="A88">
        <f t="shared" si="1"/>
        <v>85</v>
      </c>
      <c r="B88" s="7"/>
    </row>
    <row r="89" spans="1:2" ht="12.75">
      <c r="A89">
        <f t="shared" si="1"/>
        <v>86</v>
      </c>
      <c r="B89" s="7"/>
    </row>
    <row r="90" spans="1:2" ht="12.75">
      <c r="A90">
        <f t="shared" si="1"/>
        <v>87</v>
      </c>
      <c r="B90" s="7"/>
    </row>
    <row r="91" spans="1:2" ht="12.75">
      <c r="A91">
        <f t="shared" si="1"/>
        <v>88</v>
      </c>
      <c r="B91" s="7"/>
    </row>
    <row r="92" spans="1:2" ht="12.75">
      <c r="A92">
        <f t="shared" si="1"/>
        <v>89</v>
      </c>
      <c r="B92" s="7"/>
    </row>
    <row r="93" spans="1:2" ht="12.75">
      <c r="A93">
        <f t="shared" si="1"/>
        <v>90</v>
      </c>
      <c r="B93" s="7"/>
    </row>
    <row r="94" spans="1:2" ht="12.75">
      <c r="A94">
        <f t="shared" si="1"/>
        <v>91</v>
      </c>
      <c r="B94" s="7"/>
    </row>
    <row r="95" spans="1:2" ht="12.75">
      <c r="A95">
        <f t="shared" si="1"/>
        <v>92</v>
      </c>
      <c r="B95" s="7"/>
    </row>
    <row r="96" spans="1:2" ht="12.75">
      <c r="A96">
        <f t="shared" si="1"/>
        <v>93</v>
      </c>
      <c r="B96" s="7"/>
    </row>
    <row r="97" spans="1:2" ht="12.75">
      <c r="A97">
        <f t="shared" si="1"/>
        <v>94</v>
      </c>
      <c r="B97" s="7"/>
    </row>
    <row r="98" spans="1:2" ht="12.75">
      <c r="A98">
        <f t="shared" si="1"/>
        <v>95</v>
      </c>
      <c r="B98" s="7"/>
    </row>
    <row r="99" spans="1:2" ht="12.75">
      <c r="A99">
        <f t="shared" si="1"/>
        <v>96</v>
      </c>
      <c r="B99" s="7"/>
    </row>
    <row r="100" spans="1:2" ht="12.75">
      <c r="A100">
        <f t="shared" si="1"/>
        <v>97</v>
      </c>
      <c r="B100" s="7"/>
    </row>
    <row r="101" spans="1:2" ht="12.75">
      <c r="A101">
        <f t="shared" si="1"/>
        <v>98</v>
      </c>
      <c r="B101" s="7"/>
    </row>
    <row r="102" spans="1:2" ht="12.75">
      <c r="A102">
        <f t="shared" si="1"/>
        <v>99</v>
      </c>
      <c r="B102" s="7"/>
    </row>
    <row r="103" spans="1:2" ht="12.75">
      <c r="A103">
        <f t="shared" si="1"/>
        <v>100</v>
      </c>
      <c r="B10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6" sqref="I6"/>
    </sheetView>
  </sheetViews>
  <sheetFormatPr defaultColWidth="9.140625" defaultRowHeight="12.75"/>
  <cols>
    <col min="6" max="6" width="9.7109375" style="0" bestFit="1" customWidth="1"/>
    <col min="7" max="7" width="14.28125" style="0" customWidth="1"/>
    <col min="9" max="9" width="19.57421875" style="0" customWidth="1"/>
  </cols>
  <sheetData>
    <row r="1" ht="12.75">
      <c r="A1" t="s">
        <v>29</v>
      </c>
    </row>
    <row r="2" ht="12.75">
      <c r="E2" s="1"/>
    </row>
    <row r="3" spans="5:6" ht="12.75">
      <c r="E3" s="2" t="s">
        <v>21</v>
      </c>
      <c r="F3" s="7">
        <v>200</v>
      </c>
    </row>
    <row r="4" spans="5:6" ht="12.75">
      <c r="E4" s="1" t="s">
        <v>22</v>
      </c>
      <c r="F4" s="7">
        <v>165</v>
      </c>
    </row>
    <row r="5" spans="5:6" ht="12.75">
      <c r="E5" s="1"/>
      <c r="F5" s="24"/>
    </row>
    <row r="6" spans="5:10" ht="12.75">
      <c r="E6" s="1"/>
      <c r="I6" s="1"/>
      <c r="J6" s="21"/>
    </row>
    <row r="7" ht="12.75">
      <c r="E7" s="1"/>
    </row>
    <row r="8" spans="5:10" ht="12.75">
      <c r="E8" s="1" t="s">
        <v>5</v>
      </c>
      <c r="F8" s="9">
        <v>0.01</v>
      </c>
      <c r="H8" s="20">
        <f>1-F8</f>
        <v>0.99</v>
      </c>
      <c r="I8" s="3" t="s">
        <v>26</v>
      </c>
      <c r="J8" t="str">
        <f>CONCATENATE("[ ",ROUND(F9+NORMSINV(F8/2)*SQRT(F9*(1-F9)/(F3-1)),4)," , ",ROUND(F9-NORMSINV(F8/2)*SQRT(F9*(1-F9)/(F3-1)),4)," ]")</f>
        <v>[ 0,7556 , 0,8944 ]</v>
      </c>
    </row>
    <row r="9" spans="5:6" ht="12.75">
      <c r="E9" s="1" t="s">
        <v>24</v>
      </c>
      <c r="F9">
        <f>F4/F3</f>
        <v>0.825</v>
      </c>
    </row>
    <row r="10" spans="5:7" ht="12.75">
      <c r="E10" s="1" t="s">
        <v>23</v>
      </c>
      <c r="F10">
        <f>ROUND((F9-F12)/SQRT(F12*(1-F12)/F3),4)</f>
        <v>2.4495</v>
      </c>
      <c r="G10" s="15"/>
    </row>
    <row r="11" spans="5:9" ht="12.75">
      <c r="E11" s="1"/>
      <c r="G11" s="16" t="s">
        <v>25</v>
      </c>
      <c r="H11" s="16" t="s">
        <v>9</v>
      </c>
      <c r="I11" s="16" t="s">
        <v>11</v>
      </c>
    </row>
    <row r="12" spans="5:9" ht="12.75">
      <c r="E12" s="1" t="s">
        <v>30</v>
      </c>
      <c r="F12" s="9">
        <v>0.75</v>
      </c>
      <c r="G12" s="1" t="str">
        <f>CONCATENATE("± ",ABS(ROUND(NORMSINV(F8/2),4)))</f>
        <v>± 2,5758</v>
      </c>
      <c r="H12" s="22">
        <f>(1-NORMSDIST(ABS(F10)))*2</f>
        <v>0.014305470979449897</v>
      </c>
      <c r="I12" s="14" t="str">
        <f>IF(H12&gt;F8,"H0 kan ej förkastas","Förkasta H0")</f>
        <v>H0 kan ej förkastas</v>
      </c>
    </row>
    <row r="13" spans="5:9" ht="12.75">
      <c r="E13" s="1" t="s">
        <v>31</v>
      </c>
      <c r="F13" s="13">
        <f>F12</f>
        <v>0.75</v>
      </c>
      <c r="G13" s="1">
        <f>ROUND(NORMSINV(F8),4)</f>
        <v>-2.3263</v>
      </c>
      <c r="H13" s="22">
        <f>IF(F10&lt;0,H12/2,1-H12/2)</f>
        <v>0.992847264510275</v>
      </c>
      <c r="I13" s="14" t="str">
        <f>IF(H13&gt;F8,"H0 kan ej förkastas","Förkasta H0")</f>
        <v>H0 kan ej förkastas</v>
      </c>
    </row>
    <row r="14" spans="5:9" ht="12.75">
      <c r="E14" s="1" t="s">
        <v>32</v>
      </c>
      <c r="F14" s="13">
        <f>F12</f>
        <v>0.75</v>
      </c>
      <c r="G14" s="1">
        <f>ROUND(NORMSINV(1-F8),4)</f>
        <v>2.3263</v>
      </c>
      <c r="H14" s="22">
        <f>1-H13</f>
        <v>0.0071527354897249484</v>
      </c>
      <c r="I14" s="14" t="str">
        <f>IF(H14&gt;F8,"H0 kan ej förkastas","Förkasta H0")</f>
        <v>Förkasta H0</v>
      </c>
    </row>
    <row r="15" ht="12.75">
      <c r="E15" s="1"/>
    </row>
    <row r="16" spans="5:8" ht="12.75">
      <c r="E16" s="1"/>
      <c r="G16" s="18"/>
      <c r="H16" s="19"/>
    </row>
    <row r="17" spans="5:8" ht="12.75">
      <c r="E17" s="1"/>
      <c r="G17" s="2"/>
      <c r="H17" s="10"/>
    </row>
    <row r="18" spans="5:8" ht="12.75">
      <c r="E18" s="1" t="s">
        <v>27</v>
      </c>
      <c r="F18" s="26" t="str">
        <f>IF(F4&gt;4,IF(F3-F4&gt;4,"Ja!","Nej!"),"Nej!")</f>
        <v>Ja!</v>
      </c>
      <c r="G18" s="10" t="s">
        <v>28</v>
      </c>
      <c r="H18" s="10"/>
    </row>
    <row r="19" spans="5:8" ht="12.75">
      <c r="E19" s="1"/>
      <c r="G19" s="1"/>
      <c r="H19" s="10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ht="12.75">
      <c r="A21" t="s">
        <v>34</v>
      </c>
    </row>
    <row r="23" spans="5:8" ht="12.75">
      <c r="E23" s="1"/>
      <c r="G23" s="16" t="s">
        <v>9</v>
      </c>
      <c r="H23" s="16" t="s">
        <v>11</v>
      </c>
    </row>
    <row r="24" spans="5:8" ht="12.75">
      <c r="E24" s="1" t="s">
        <v>33</v>
      </c>
      <c r="F24">
        <f>F12</f>
        <v>0.75</v>
      </c>
      <c r="G24" s="14">
        <f>2*MIN(G25,G26)</f>
        <v>0.0088</v>
      </c>
      <c r="H24" t="str">
        <f>IF(G24&gt;F8,"H0 kan ej förkastas","Förkasta H0")</f>
        <v>Förkasta H0</v>
      </c>
    </row>
    <row r="25" spans="5:8" ht="12.75">
      <c r="E25" s="1" t="s">
        <v>31</v>
      </c>
      <c r="F25">
        <f>F12</f>
        <v>0.75</v>
      </c>
      <c r="G25" s="14">
        <f>ROUND(BINOMDIST(F4,F3,F12,1),4)</f>
        <v>0.9956</v>
      </c>
      <c r="H25" t="str">
        <f>IF(G25&gt;F8,"H0 kan ej förkastas","Förkasta H0")</f>
        <v>H0 kan ej förkastas</v>
      </c>
    </row>
    <row r="26" spans="5:8" ht="12.75">
      <c r="E26" s="1" t="s">
        <v>32</v>
      </c>
      <c r="F26">
        <f>F12</f>
        <v>0.75</v>
      </c>
      <c r="G26" s="14">
        <f>ROUND(1-G25,4)</f>
        <v>0.0044</v>
      </c>
      <c r="H26" t="str">
        <f>IF(G26&gt;F8,"H0 kan ej förkastas","Förkasta H0")</f>
        <v>Förkasta H0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3" sqref="F23"/>
    </sheetView>
  </sheetViews>
  <sheetFormatPr defaultColWidth="9.140625" defaultRowHeight="12.75"/>
  <cols>
    <col min="6" max="6" width="12.00390625" style="0" bestFit="1" customWidth="1"/>
    <col min="7" max="7" width="14.421875" style="0" bestFit="1" customWidth="1"/>
    <col min="9" max="9" width="26.140625" style="0" bestFit="1" customWidth="1"/>
  </cols>
  <sheetData>
    <row r="1" ht="12.75">
      <c r="A1" t="s">
        <v>35</v>
      </c>
    </row>
    <row r="2" ht="12.75">
      <c r="E2" s="1"/>
    </row>
    <row r="3" spans="6:7" ht="12.75">
      <c r="F3" t="s">
        <v>36</v>
      </c>
      <c r="G3" t="s">
        <v>37</v>
      </c>
    </row>
    <row r="4" spans="5:7" ht="12.75">
      <c r="E4" s="2" t="s">
        <v>21</v>
      </c>
      <c r="F4" s="7">
        <v>25</v>
      </c>
      <c r="G4" s="7">
        <v>25</v>
      </c>
    </row>
    <row r="5" spans="5:7" ht="12.75">
      <c r="E5" s="1" t="s">
        <v>22</v>
      </c>
      <c r="F5" s="7">
        <v>5</v>
      </c>
      <c r="G5" s="7">
        <v>7</v>
      </c>
    </row>
    <row r="6" spans="5:10" ht="12.75">
      <c r="E6" s="1" t="s">
        <v>24</v>
      </c>
      <c r="F6">
        <f>F5/F4</f>
        <v>0.2</v>
      </c>
      <c r="G6">
        <f>G5/G4</f>
        <v>0.28</v>
      </c>
      <c r="I6" s="1"/>
      <c r="J6" s="21"/>
    </row>
    <row r="7" ht="12.75">
      <c r="E7" s="1"/>
    </row>
    <row r="9" spans="5:6" ht="12.75">
      <c r="E9" s="57" t="s">
        <v>69</v>
      </c>
      <c r="F9">
        <f>(F5+G5)/(F4+G4)</f>
        <v>0.24</v>
      </c>
    </row>
    <row r="10" spans="5:10" ht="15.75">
      <c r="E10" s="1" t="s">
        <v>5</v>
      </c>
      <c r="F10" s="9">
        <v>0.05</v>
      </c>
      <c r="H10" s="20">
        <f>1-F10</f>
        <v>0.95</v>
      </c>
      <c r="I10" s="27" t="s">
        <v>43</v>
      </c>
      <c r="J10" t="str">
        <f>CONCATENATE("[ ",ROUND(F11+NORMSINV(F10/2)*F12,4)," , ",ROUND(F11-NORMSINV(F10/2)*F12,4)," ]")</f>
        <v>[ -0,3168 , 0,1568 ]</v>
      </c>
    </row>
    <row r="11" spans="5:6" ht="12.75">
      <c r="E11" s="1" t="s">
        <v>38</v>
      </c>
      <c r="F11">
        <f>F6-G6</f>
        <v>-0.08000000000000002</v>
      </c>
    </row>
    <row r="12" spans="5:7" ht="12.75">
      <c r="E12" s="1" t="s">
        <v>42</v>
      </c>
      <c r="F12">
        <f>ROUND(SQRT(F9*(1-F9)*(1/F4+1/G4)),5)</f>
        <v>0.1208</v>
      </c>
      <c r="G12" s="15"/>
    </row>
    <row r="13" spans="5:6" ht="12.75">
      <c r="E13" s="1" t="s">
        <v>23</v>
      </c>
      <c r="F13">
        <f>ROUND((F11-F15)/F12,4)</f>
        <v>-0.6623</v>
      </c>
    </row>
    <row r="14" spans="5:9" ht="12.75">
      <c r="E14" s="1"/>
      <c r="G14" s="16" t="s">
        <v>25</v>
      </c>
      <c r="H14" s="16" t="s">
        <v>9</v>
      </c>
      <c r="I14" s="16" t="s">
        <v>11</v>
      </c>
    </row>
    <row r="15" spans="5:9" ht="15.75">
      <c r="E15" s="27" t="s">
        <v>39</v>
      </c>
      <c r="F15" s="13">
        <v>0</v>
      </c>
      <c r="G15" s="1" t="str">
        <f>CONCATENATE("± ",ABS(ROUND(NORMSINV(F10/2),4)))</f>
        <v>± 1,96</v>
      </c>
      <c r="H15" s="22">
        <f>(1-NORMSDIST(ABS(F13)))*2</f>
        <v>0.5077789768424057</v>
      </c>
      <c r="I15" s="14" t="str">
        <f>IF(H15&gt;F10,"H0 kan ej förkastas","Förkasta H0")</f>
        <v>H0 kan ej förkastas</v>
      </c>
    </row>
    <row r="16" spans="5:9" ht="15.75">
      <c r="E16" s="27" t="s">
        <v>40</v>
      </c>
      <c r="F16" s="13">
        <f>F15</f>
        <v>0</v>
      </c>
      <c r="G16" s="1">
        <f>ROUND(NORMSINV(F10),4)</f>
        <v>-1.6449</v>
      </c>
      <c r="H16" s="22">
        <f>IF(F13&lt;0,H15/2,1-H15/2)</f>
        <v>0.25388948842120285</v>
      </c>
      <c r="I16" s="14" t="str">
        <f>IF(H16&gt;F10,"H0 kan ej förkastas","Förkasta H0")</f>
        <v>H0 kan ej förkastas</v>
      </c>
    </row>
    <row r="17" spans="5:9" ht="15.75">
      <c r="E17" s="27" t="s">
        <v>41</v>
      </c>
      <c r="F17" s="13">
        <f>F15</f>
        <v>0</v>
      </c>
      <c r="G17" s="1">
        <f>ROUND(NORMSINV(1-F10),4)</f>
        <v>1.6449</v>
      </c>
      <c r="H17" s="22">
        <f>1-H16</f>
        <v>0.7461105115787972</v>
      </c>
      <c r="I17" s="14" t="str">
        <f>IF(H17&gt;F10,"H0 kan ej förkastas","Förkasta H0")</f>
        <v>H0 kan ej förkastas</v>
      </c>
    </row>
    <row r="18" spans="5:8" ht="12.75">
      <c r="E18" s="1"/>
      <c r="G18" s="18"/>
      <c r="H18" s="19"/>
    </row>
    <row r="19" spans="5:8" ht="12.75">
      <c r="E19" s="1"/>
      <c r="G19" s="2"/>
      <c r="H19" s="10"/>
    </row>
    <row r="20" spans="5:8" ht="12.75">
      <c r="E20" s="1" t="s">
        <v>27</v>
      </c>
      <c r="F20" s="26" t="str">
        <f>IF(F5&gt;4,IF(F4-F5&gt;4,IF(G5&gt;4,IF(G4-G5&gt;4,"Ja!","Nej!"),"Nej!"),"Nej!"),"Nej!")</f>
        <v>Ja!</v>
      </c>
      <c r="G20" s="10"/>
      <c r="H20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23" sqref="F23"/>
    </sheetView>
  </sheetViews>
  <sheetFormatPr defaultColWidth="9.140625" defaultRowHeight="12.75"/>
  <cols>
    <col min="6" max="6" width="11.28125" style="0" customWidth="1"/>
    <col min="7" max="7" width="13.8515625" style="0" customWidth="1"/>
    <col min="8" max="8" width="8.421875" style="0" customWidth="1"/>
    <col min="9" max="9" width="25.28125" style="0" customWidth="1"/>
  </cols>
  <sheetData>
    <row r="1" ht="12.75">
      <c r="A1" t="s">
        <v>35</v>
      </c>
    </row>
    <row r="2" ht="12.75">
      <c r="E2" s="1"/>
    </row>
    <row r="3" spans="6:7" ht="12.75">
      <c r="F3" t="s">
        <v>36</v>
      </c>
      <c r="G3" t="s">
        <v>37</v>
      </c>
    </row>
    <row r="4" spans="5:7" ht="12.75">
      <c r="E4" s="2" t="s">
        <v>21</v>
      </c>
      <c r="F4" s="7">
        <v>86</v>
      </c>
      <c r="G4" s="7">
        <v>112</v>
      </c>
    </row>
    <row r="5" spans="5:7" ht="12.75">
      <c r="E5" s="1" t="s">
        <v>22</v>
      </c>
      <c r="F5" s="7">
        <v>62</v>
      </c>
      <c r="G5" s="7">
        <v>93</v>
      </c>
    </row>
    <row r="6" spans="5:10" ht="12.75">
      <c r="E6" s="1" t="s">
        <v>24</v>
      </c>
      <c r="F6">
        <f>F5/F4</f>
        <v>0.7209302325581395</v>
      </c>
      <c r="G6">
        <f>G5/G4</f>
        <v>0.8303571428571429</v>
      </c>
      <c r="I6" s="1"/>
      <c r="J6" s="21"/>
    </row>
    <row r="7" ht="12.75">
      <c r="E7" s="1"/>
    </row>
    <row r="10" spans="5:10" ht="15.75">
      <c r="E10" s="1" t="s">
        <v>5</v>
      </c>
      <c r="F10" s="9">
        <v>0.05</v>
      </c>
      <c r="H10" s="20">
        <f>1-F10</f>
        <v>0.95</v>
      </c>
      <c r="I10" s="27" t="s">
        <v>43</v>
      </c>
      <c r="J10" t="str">
        <f>CONCATENATE("[ ",ROUND(F11+NORMSINV(F10/2)*F12,4)," , ",ROUND(F11-NORMSINV(F10/2)*F12,4)," ]")</f>
        <v>[ -0,2276 , 0,0088 ]</v>
      </c>
    </row>
    <row r="11" spans="5:6" ht="12.75">
      <c r="E11" s="1" t="s">
        <v>38</v>
      </c>
      <c r="F11">
        <f>F6-G6</f>
        <v>-0.10942691029900342</v>
      </c>
    </row>
    <row r="12" spans="5:7" ht="12.75">
      <c r="E12" s="1" t="s">
        <v>42</v>
      </c>
      <c r="F12">
        <f>ROUND(SQRT(F6*(1-F6)/(F4-1)+(G6*(1-G6)/(G4-1))),5)</f>
        <v>0.0603</v>
      </c>
      <c r="G12" s="15"/>
    </row>
    <row r="13" spans="5:6" ht="12.75">
      <c r="E13" s="1" t="s">
        <v>23</v>
      </c>
      <c r="F13">
        <f>ROUND((F11-F15)/F12,4)</f>
        <v>-1.6489</v>
      </c>
    </row>
    <row r="14" spans="5:9" ht="12.75">
      <c r="E14" s="1"/>
      <c r="G14" s="16" t="s">
        <v>25</v>
      </c>
      <c r="H14" s="16" t="s">
        <v>9</v>
      </c>
      <c r="I14" s="16" t="s">
        <v>11</v>
      </c>
    </row>
    <row r="15" spans="5:9" ht="15.75">
      <c r="E15" s="27" t="s">
        <v>39</v>
      </c>
      <c r="F15" s="9">
        <v>-0.01</v>
      </c>
      <c r="G15" s="1" t="str">
        <f>CONCATENATE("± ",ABS(ROUND(NORMSINV(F10/2),4)))</f>
        <v>± 1,96</v>
      </c>
      <c r="H15" s="22">
        <f>(1-NORMSDIST(ABS(F13)))*2</f>
        <v>0.09916812315140544</v>
      </c>
      <c r="I15" s="14" t="str">
        <f>IF(H15&gt;F10,"H0 kan ej förkastas","Förkasta H0")</f>
        <v>H0 kan ej förkastas</v>
      </c>
    </row>
    <row r="16" spans="5:9" ht="15.75">
      <c r="E16" s="27" t="s">
        <v>40</v>
      </c>
      <c r="F16" s="13">
        <f>F15</f>
        <v>-0.01</v>
      </c>
      <c r="G16" s="1">
        <f>ROUND(NORMSINV(F10),4)</f>
        <v>-1.6449</v>
      </c>
      <c r="H16" s="22">
        <f>IF(F13&lt;0,H15/2,1-H15/2)</f>
        <v>0.04958406157570272</v>
      </c>
      <c r="I16" s="14" t="str">
        <f>IF(H16&gt;F10,"H0 kan ej förkastas","Förkasta H0")</f>
        <v>Förkasta H0</v>
      </c>
    </row>
    <row r="17" spans="5:9" ht="15.75">
      <c r="E17" s="27" t="s">
        <v>41</v>
      </c>
      <c r="F17" s="13">
        <f>F15</f>
        <v>-0.01</v>
      </c>
      <c r="G17" s="1">
        <f>ROUND(NORMSINV(1-F10),4)</f>
        <v>1.6449</v>
      </c>
      <c r="H17" s="22">
        <f>1-H16</f>
        <v>0.9504159384242973</v>
      </c>
      <c r="I17" s="14" t="str">
        <f>IF(H17&gt;F10,"H0 kan ej förkastas","Förkasta H0")</f>
        <v>H0 kan ej förkastas</v>
      </c>
    </row>
    <row r="18" spans="5:8" ht="12.75">
      <c r="E18" s="1"/>
      <c r="G18" s="18"/>
      <c r="H18" s="19"/>
    </row>
    <row r="19" spans="5:8" ht="12.75">
      <c r="E19" s="1"/>
      <c r="G19" s="2"/>
      <c r="H19" s="10"/>
    </row>
    <row r="20" spans="5:8" ht="12.75">
      <c r="E20" s="1" t="s">
        <v>27</v>
      </c>
      <c r="F20" s="26" t="str">
        <f>IF(F5&gt;4,IF(F4-F5&gt;4,IF(G5&gt;4,IF(G4-G5&gt;4,"Ja!","Nej!"),"Nej!"),"Nej!"),"Nej!")</f>
        <v>Ja!</v>
      </c>
      <c r="G20" s="10"/>
      <c r="H20" s="10"/>
    </row>
    <row r="25" spans="4:11" ht="12.75">
      <c r="D25" s="27"/>
      <c r="E25" s="28"/>
      <c r="K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7109375" style="0" customWidth="1"/>
    <col min="4" max="4" width="13.140625" style="0" customWidth="1"/>
    <col min="5" max="5" width="8.57421875" style="0" customWidth="1"/>
    <col min="6" max="6" width="11.140625" style="0" customWidth="1"/>
    <col min="7" max="7" width="9.28125" style="0" customWidth="1"/>
    <col min="8" max="8" width="10.421875" style="0" customWidth="1"/>
    <col min="11" max="11" width="13.57421875" style="0" customWidth="1"/>
    <col min="13" max="13" width="11.140625" style="0" customWidth="1"/>
  </cols>
  <sheetData>
    <row r="1" spans="1:12" ht="12.75">
      <c r="A1" t="s">
        <v>45</v>
      </c>
      <c r="E1" s="1"/>
      <c r="K1" s="32"/>
      <c r="L1" s="11"/>
    </row>
    <row r="2" spans="2:12" ht="12.75">
      <c r="B2" s="5"/>
      <c r="E2" s="1"/>
      <c r="G2" s="6"/>
      <c r="H2" s="6"/>
      <c r="I2" s="6"/>
      <c r="J2" s="39"/>
      <c r="K2" s="32"/>
      <c r="L2" s="11"/>
    </row>
    <row r="3" spans="2:12" ht="12.75">
      <c r="B3" s="17"/>
      <c r="C3" s="18"/>
      <c r="D3" s="6" t="s">
        <v>36</v>
      </c>
      <c r="E3" t="s">
        <v>37</v>
      </c>
      <c r="G3" s="41"/>
      <c r="L3" s="11"/>
    </row>
    <row r="4" spans="1:8" ht="14.25">
      <c r="A4" s="2"/>
      <c r="C4" s="2" t="s">
        <v>2</v>
      </c>
      <c r="D4" s="7">
        <v>159.4</v>
      </c>
      <c r="E4" s="7">
        <v>164.8</v>
      </c>
      <c r="G4" s="32"/>
      <c r="H4" s="48" t="s">
        <v>53</v>
      </c>
    </row>
    <row r="5" spans="1:12" ht="12.75">
      <c r="A5" s="2"/>
      <c r="B5" s="1"/>
      <c r="C5" s="1" t="s">
        <v>3</v>
      </c>
      <c r="D5" s="7">
        <v>38</v>
      </c>
      <c r="E5" s="7">
        <v>43</v>
      </c>
      <c r="G5" s="32"/>
      <c r="L5" s="11"/>
    </row>
    <row r="6" spans="1:12" ht="12.75">
      <c r="A6" s="2"/>
      <c r="C6" s="1" t="s">
        <v>4</v>
      </c>
      <c r="D6" s="7">
        <v>17.6</v>
      </c>
      <c r="E6" s="7">
        <v>11.2</v>
      </c>
      <c r="G6" s="32"/>
      <c r="H6" s="18" t="s">
        <v>5</v>
      </c>
      <c r="I6" s="35">
        <v>0.05</v>
      </c>
      <c r="K6" s="49" t="s">
        <v>54</v>
      </c>
      <c r="L6" s="40" t="s">
        <v>11</v>
      </c>
    </row>
    <row r="7" spans="1:12" ht="12.75">
      <c r="A7" s="2"/>
      <c r="B7" s="4">
        <f>3-COUNTBLANK(D4:D6)</f>
        <v>3</v>
      </c>
      <c r="C7" s="1"/>
      <c r="G7" s="42"/>
      <c r="H7" s="18" t="s">
        <v>50</v>
      </c>
      <c r="I7" s="17">
        <f>ROUND(D6^2/E6^2,4)</f>
        <v>2.4694</v>
      </c>
      <c r="K7" s="17">
        <f>2*MIN(K9,L9)</f>
        <v>0.005</v>
      </c>
      <c r="L7" s="17" t="str">
        <f>IF(K7&lt;I6,"Förkasta H0","H0 kan ej förkastas")</f>
        <v>Förkasta H0</v>
      </c>
    </row>
    <row r="8" spans="1:12" ht="12.75">
      <c r="A8" s="2"/>
      <c r="G8" s="32"/>
      <c r="H8" s="18" t="s">
        <v>51</v>
      </c>
      <c r="I8" s="18" t="str">
        <f>CONCATENATE(D5-1," och ",E5-1)</f>
        <v>37 och 42</v>
      </c>
      <c r="L8" s="11"/>
    </row>
    <row r="9" spans="3:12" ht="12.75">
      <c r="C9" s="1" t="s">
        <v>5</v>
      </c>
      <c r="D9" s="9">
        <v>0.05</v>
      </c>
      <c r="G9" s="32"/>
      <c r="K9" s="4">
        <f>ROUND(FDIST(I7,D5-1,E5-1),4)</f>
        <v>0.0025</v>
      </c>
      <c r="L9" s="55">
        <f>1-K9</f>
        <v>0.9975</v>
      </c>
    </row>
    <row r="10" spans="1:13" ht="12.75">
      <c r="A10" s="2"/>
      <c r="G10" s="43"/>
      <c r="H10" s="6"/>
      <c r="I10" s="6"/>
      <c r="J10" s="6"/>
      <c r="K10" s="6"/>
      <c r="L10" s="47"/>
      <c r="M10" s="6"/>
    </row>
    <row r="11" spans="7:14" ht="12.75">
      <c r="G11" s="17"/>
      <c r="H11" s="17"/>
      <c r="I11" s="17"/>
      <c r="J11" s="17"/>
      <c r="K11" s="17"/>
      <c r="L11" s="17"/>
      <c r="M11" s="17"/>
      <c r="N11" s="31"/>
    </row>
    <row r="12" spans="1:14" ht="12.75">
      <c r="A12" s="44" t="s">
        <v>44</v>
      </c>
      <c r="B12" s="17"/>
      <c r="C12" s="17"/>
      <c r="D12" s="17"/>
      <c r="E12" s="45"/>
      <c r="F12" s="17"/>
      <c r="G12" s="17"/>
      <c r="H12" s="46" t="s">
        <v>49</v>
      </c>
      <c r="I12" s="17"/>
      <c r="J12" s="17"/>
      <c r="K12" s="17"/>
      <c r="L12" s="11"/>
      <c r="M12" s="17"/>
      <c r="N12" s="33"/>
    </row>
    <row r="13" spans="1:14" ht="12.75">
      <c r="A13" s="32"/>
      <c r="B13" s="17" t="s">
        <v>42</v>
      </c>
      <c r="C13" s="17">
        <f>SQRT(((D5-1)*D6^2+(E5-1)*E6^2)/(C14)*(1/D5+1/E5))</f>
        <v>3.2400052678016764</v>
      </c>
      <c r="D13" s="17"/>
      <c r="E13" s="17"/>
      <c r="F13" s="17"/>
      <c r="G13" s="17"/>
      <c r="H13" s="17"/>
      <c r="I13" s="17" t="s">
        <v>42</v>
      </c>
      <c r="J13" s="17">
        <f>SQRT(D6^2/D5+E6^2/E5)</f>
        <v>3.326978847196658</v>
      </c>
      <c r="K13" s="17"/>
      <c r="L13" s="17"/>
      <c r="M13" s="17"/>
      <c r="N13" s="33"/>
    </row>
    <row r="14" spans="1:14" ht="12.75">
      <c r="A14" s="32"/>
      <c r="B14" s="18" t="s">
        <v>19</v>
      </c>
      <c r="C14" s="17">
        <f>D5+E5-2</f>
        <v>79</v>
      </c>
      <c r="D14" s="34" t="s">
        <v>13</v>
      </c>
      <c r="E14" s="17"/>
      <c r="F14" s="17"/>
      <c r="G14" s="17"/>
      <c r="H14" s="17"/>
      <c r="I14" s="18" t="s">
        <v>19</v>
      </c>
      <c r="J14" s="17">
        <f>INT((D6^2/D5+E6^2/E5)^2/((D6^2/D5)^2/(D5-1)+(E6^2/E5)^2/(E5-1)))</f>
        <v>61</v>
      </c>
      <c r="K14" s="34" t="s">
        <v>13</v>
      </c>
      <c r="L14" s="17"/>
      <c r="M14" s="17"/>
      <c r="N14" s="33"/>
    </row>
    <row r="15" spans="1:14" ht="12.75">
      <c r="A15" s="32"/>
      <c r="B15" s="18" t="s">
        <v>38</v>
      </c>
      <c r="C15" s="17">
        <f>D4-E4</f>
        <v>-5.400000000000006</v>
      </c>
      <c r="D15" s="17"/>
      <c r="E15" s="17"/>
      <c r="F15" s="17"/>
      <c r="G15" s="17"/>
      <c r="H15" s="17"/>
      <c r="I15" s="18" t="s">
        <v>38</v>
      </c>
      <c r="J15" s="17">
        <f>D4-E4</f>
        <v>-5.400000000000006</v>
      </c>
      <c r="K15" s="17"/>
      <c r="L15" s="17"/>
      <c r="M15" s="17"/>
      <c r="N15" s="33"/>
    </row>
    <row r="16" spans="1:14" ht="12.75">
      <c r="A16" s="32"/>
      <c r="B16" s="18" t="s">
        <v>12</v>
      </c>
      <c r="C16" s="17">
        <f>(C15-C18)/C13</f>
        <v>-1.6666639568965493</v>
      </c>
      <c r="D16" s="17"/>
      <c r="E16" s="17"/>
      <c r="F16" s="17"/>
      <c r="G16" s="17"/>
      <c r="H16" s="17"/>
      <c r="I16" s="18" t="s">
        <v>12</v>
      </c>
      <c r="J16" s="17">
        <f>(J15-J18)/J13</f>
        <v>-1.6230941788373838</v>
      </c>
      <c r="K16" s="17"/>
      <c r="L16" s="17"/>
      <c r="M16" s="17"/>
      <c r="N16" s="33"/>
    </row>
    <row r="17" spans="1:14" ht="12.75">
      <c r="A17" s="32"/>
      <c r="B17" s="18"/>
      <c r="C17" s="17"/>
      <c r="D17" s="16" t="s">
        <v>10</v>
      </c>
      <c r="E17" s="16" t="s">
        <v>9</v>
      </c>
      <c r="F17" s="16" t="s">
        <v>11</v>
      </c>
      <c r="G17" s="17"/>
      <c r="H17" s="17"/>
      <c r="I17" s="18"/>
      <c r="J17" s="17"/>
      <c r="K17" s="16" t="s">
        <v>10</v>
      </c>
      <c r="L17" s="16" t="s">
        <v>9</v>
      </c>
      <c r="M17" s="16" t="s">
        <v>11</v>
      </c>
      <c r="N17" s="33"/>
    </row>
    <row r="18" spans="1:14" ht="15.75">
      <c r="A18" s="32"/>
      <c r="B18" s="29" t="s">
        <v>46</v>
      </c>
      <c r="C18" s="35">
        <v>0</v>
      </c>
      <c r="D18" s="18" t="str">
        <f>CONCATENATE("± ",ROUND(TINV(D9,C14),4))</f>
        <v>± 1,9905</v>
      </c>
      <c r="E18" s="36">
        <f>ROUND(TDIST(ABS(C16),C14,2),4)</f>
        <v>0.0995</v>
      </c>
      <c r="F18" s="37" t="str">
        <f>IF(E18&gt;D9,"H0 kan ej förkastas","Förkasta H0")</f>
        <v>H0 kan ej förkastas</v>
      </c>
      <c r="G18" s="17"/>
      <c r="H18" s="17"/>
      <c r="I18" s="29" t="s">
        <v>46</v>
      </c>
      <c r="J18" s="38">
        <f>C18</f>
        <v>0</v>
      </c>
      <c r="K18" s="18" t="str">
        <f>CONCATENATE("± ",ROUND(TINV(D9,J14),4))</f>
        <v>± 1,9996</v>
      </c>
      <c r="L18" s="36">
        <f>ROUND(TDIST(ABS(J16),J14,2),4)</f>
        <v>0.1097</v>
      </c>
      <c r="M18" s="37" t="str">
        <f>IF(L18&gt;D9,"H0 kan ej förkastas","Förkasta H0")</f>
        <v>H0 kan ej förkastas</v>
      </c>
      <c r="N18" s="33"/>
    </row>
    <row r="19" spans="1:14" ht="15.75">
      <c r="A19" s="32"/>
      <c r="B19" s="29" t="s">
        <v>47</v>
      </c>
      <c r="C19" s="38">
        <f>C18</f>
        <v>0</v>
      </c>
      <c r="D19" s="18" t="str">
        <f>CONCATENATE("- ",D20)</f>
        <v>- 1,6644</v>
      </c>
      <c r="E19" s="36">
        <f>IF(C16&lt;0,E18/2,1-E18/2)</f>
        <v>0.04975</v>
      </c>
      <c r="F19" s="37" t="str">
        <f>IF(E19&gt;D9,"H0 kan ej förkastas","Förkasta H0")</f>
        <v>Förkasta H0</v>
      </c>
      <c r="G19" s="17"/>
      <c r="H19" s="17"/>
      <c r="I19" s="29" t="s">
        <v>47</v>
      </c>
      <c r="J19" s="38">
        <f>C18</f>
        <v>0</v>
      </c>
      <c r="K19" s="18" t="str">
        <f>CONCATENATE("- ",K20)</f>
        <v>- 1,6702</v>
      </c>
      <c r="L19" s="36">
        <f>IF(J16&lt;0,L18/2,1-L18/2)</f>
        <v>0.05485</v>
      </c>
      <c r="M19" s="37" t="str">
        <f>IF(L19&gt;D9,"H0 kan ej förkastas","Förkasta H0")</f>
        <v>H0 kan ej förkastas</v>
      </c>
      <c r="N19" s="33"/>
    </row>
    <row r="20" spans="1:14" ht="15.75">
      <c r="A20" s="32"/>
      <c r="B20" s="29" t="s">
        <v>48</v>
      </c>
      <c r="C20" s="38">
        <f>C18</f>
        <v>0</v>
      </c>
      <c r="D20" s="18">
        <f>ROUND(TINV(D9*2,C14),4)</f>
        <v>1.6644</v>
      </c>
      <c r="E20" s="36">
        <f>1-E19</f>
        <v>0.95025</v>
      </c>
      <c r="F20" s="37" t="str">
        <f>IF(E20&gt;D9,"H0 kan ej förkastas","Förkasta H0")</f>
        <v>H0 kan ej förkastas</v>
      </c>
      <c r="G20" s="17"/>
      <c r="H20" s="17"/>
      <c r="I20" s="29" t="s">
        <v>48</v>
      </c>
      <c r="J20" s="38">
        <f>C18</f>
        <v>0</v>
      </c>
      <c r="K20" s="18">
        <f>ROUND(TINV(D9*2,J14),4)</f>
        <v>1.6702</v>
      </c>
      <c r="L20" s="36">
        <f>1-L19</f>
        <v>0.94515</v>
      </c>
      <c r="M20" s="37" t="str">
        <f>IF(L20&gt;D9,"H0 kan ej förkastas","Förkasta H0")</f>
        <v>H0 kan ej förkastas</v>
      </c>
      <c r="N20" s="33"/>
    </row>
    <row r="21" spans="1:14" ht="12.75">
      <c r="A21" s="3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3"/>
    </row>
    <row r="22" spans="1:14" ht="15.75">
      <c r="A22" s="45">
        <f>1-D9</f>
        <v>0.95</v>
      </c>
      <c r="B22" s="30" t="s">
        <v>52</v>
      </c>
      <c r="C22" s="17"/>
      <c r="D22" s="17"/>
      <c r="F22" s="17"/>
      <c r="G22" s="17"/>
      <c r="H22" s="45">
        <f>1-D9</f>
        <v>0.95</v>
      </c>
      <c r="I22" s="30" t="s">
        <v>52</v>
      </c>
      <c r="J22" s="17"/>
      <c r="K22" s="17"/>
      <c r="M22" s="17"/>
      <c r="N22" s="33"/>
    </row>
    <row r="23" spans="2:13" ht="12.75">
      <c r="B23" s="17" t="str">
        <f>CONCATENATE("[ ",ROUND(C15-TINV(D9,C14)*C13,4)," , ",ROUND(C15+TINV(D9,C14)*C13,4)," ]")</f>
        <v>[ -11,8491 , 1,0491 ]</v>
      </c>
      <c r="C23" s="17"/>
      <c r="D23" s="17"/>
      <c r="E23" s="17"/>
      <c r="F23" s="17"/>
      <c r="G23" s="17"/>
      <c r="H23" s="17"/>
      <c r="I23" s="17" t="str">
        <f>CONCATENATE("[ ",ROUND(J15-TINV(D9,J14)*J13,4)," , ",ROUND(J15+TINV(D9,J14)*J13,4)," ]")</f>
        <v>[ -12,0527 , 1,2527 ]</v>
      </c>
      <c r="J23" s="17"/>
      <c r="K23" s="17"/>
      <c r="L23" s="17"/>
      <c r="M23" s="17"/>
    </row>
    <row r="24" spans="2:13" ht="12.75">
      <c r="B24" s="17"/>
      <c r="C24" s="17"/>
      <c r="D24" s="17"/>
      <c r="E24" s="17"/>
      <c r="H24" s="17"/>
      <c r="I24" s="17"/>
      <c r="J24" s="17"/>
      <c r="K24" s="17"/>
      <c r="L24" s="17"/>
      <c r="M24" s="17"/>
    </row>
    <row r="25" spans="2:13" ht="12.75">
      <c r="B25" s="17"/>
      <c r="C25" s="17"/>
      <c r="D25" s="17"/>
      <c r="E25" s="17"/>
      <c r="H25" s="56"/>
      <c r="I25" s="17"/>
      <c r="M25" s="17"/>
    </row>
    <row r="26" spans="2:13" ht="12.75">
      <c r="B26" s="17"/>
      <c r="C26" s="17"/>
      <c r="D26" s="17"/>
      <c r="E26" s="17"/>
      <c r="H26" s="17"/>
      <c r="M26" s="17"/>
    </row>
    <row r="27" spans="2:13" ht="12.75">
      <c r="B27" s="17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0.140625" style="0" customWidth="1"/>
    <col min="3" max="3" width="12.140625" style="0" customWidth="1"/>
    <col min="4" max="4" width="19.421875" style="0" customWidth="1"/>
    <col min="5" max="5" width="10.57421875" style="0" customWidth="1"/>
    <col min="6" max="6" width="18.57421875" style="0" customWidth="1"/>
  </cols>
  <sheetData>
    <row r="1" spans="1:4" ht="12.75">
      <c r="A1" s="50" t="s">
        <v>56</v>
      </c>
      <c r="D1" s="14"/>
    </row>
    <row r="2" ht="12.75">
      <c r="D2" s="14"/>
    </row>
    <row r="3" ht="12.75">
      <c r="D3" s="14"/>
    </row>
    <row r="4" spans="1:4" ht="12.75">
      <c r="A4" s="6" t="s">
        <v>57</v>
      </c>
      <c r="B4" s="8"/>
      <c r="C4" s="51" t="s">
        <v>36</v>
      </c>
      <c r="D4" s="14" t="s">
        <v>37</v>
      </c>
    </row>
    <row r="5" spans="2:4" ht="12.75">
      <c r="B5" s="2" t="s">
        <v>55</v>
      </c>
      <c r="C5" s="7">
        <v>39.4</v>
      </c>
      <c r="D5" s="7">
        <v>14.2</v>
      </c>
    </row>
    <row r="6" spans="1:4" ht="12.75">
      <c r="A6" s="1"/>
      <c r="B6" s="1" t="s">
        <v>3</v>
      </c>
      <c r="C6" s="7">
        <v>21</v>
      </c>
      <c r="D6" s="7">
        <v>15</v>
      </c>
    </row>
    <row r="7" spans="1:4" ht="12.75">
      <c r="A7" s="4">
        <f>3-COUNTBLANK(C4:C6)</f>
        <v>3</v>
      </c>
      <c r="B7" s="1"/>
      <c r="D7" s="14"/>
    </row>
    <row r="8" spans="2:4" ht="12.75">
      <c r="B8" s="1" t="s">
        <v>5</v>
      </c>
      <c r="C8" s="9">
        <v>0.05</v>
      </c>
      <c r="D8" s="14"/>
    </row>
    <row r="9" spans="2:6" ht="12.75">
      <c r="B9" s="1" t="s">
        <v>51</v>
      </c>
      <c r="C9" s="1" t="str">
        <f>CONCATENATE(C6-1," och ",D6-1)</f>
        <v>20 och 14</v>
      </c>
      <c r="D9" s="14"/>
      <c r="E9" s="20"/>
      <c r="F9" s="14"/>
    </row>
    <row r="10" spans="2:4" ht="12.75">
      <c r="B10" s="2" t="s">
        <v>58</v>
      </c>
      <c r="C10">
        <f>ROUND(C5/D5,4)</f>
        <v>2.7746</v>
      </c>
      <c r="D10" s="14"/>
    </row>
    <row r="11" ht="12.75">
      <c r="D11" s="14"/>
    </row>
    <row r="12" spans="2:6" ht="12.75">
      <c r="B12" s="1"/>
      <c r="D12" s="53" t="s">
        <v>60</v>
      </c>
      <c r="E12" s="16" t="s">
        <v>9</v>
      </c>
      <c r="F12" s="16" t="s">
        <v>11</v>
      </c>
    </row>
    <row r="13" spans="2:6" ht="12.75">
      <c r="B13" s="1" t="s">
        <v>59</v>
      </c>
      <c r="D13" s="14" t="str">
        <f>CONCATENATE("&lt; ",ROUND(1/FINV(C8/2,C6-1,D6-1),4)," och &gt; ",ROUND(FINV(C8/2,C6-1,D6-1),4))</f>
        <v>&lt; 0,3517 och &gt; 2,8437</v>
      </c>
      <c r="E13" s="22">
        <f>2*MIN(E14,E15)</f>
        <v>0.0554</v>
      </c>
      <c r="F13" s="14" t="str">
        <f>IF(E13&gt;C8,"H0 kan ej förkastas","Förkasta H0")</f>
        <v>H0 kan ej förkastas</v>
      </c>
    </row>
    <row r="14" spans="2:6" ht="12.75">
      <c r="B14" s="1" t="s">
        <v>59</v>
      </c>
      <c r="D14" s="14" t="str">
        <f>CONCATENATE("&lt; ",ROUND(1/FINV(C8,C6-1,D6-1),4))</f>
        <v>&lt; 0,4188</v>
      </c>
      <c r="E14" s="22">
        <f>1-E15</f>
        <v>0.9723</v>
      </c>
      <c r="F14" s="14" t="str">
        <f>IF(E14&gt;C8,"H0 kan ej förkastas","Förkasta H0")</f>
        <v>H0 kan ej förkastas</v>
      </c>
    </row>
    <row r="15" spans="2:6" ht="12.75">
      <c r="B15" s="1" t="s">
        <v>59</v>
      </c>
      <c r="D15" s="14" t="str">
        <f>CONCATENATE("&gt; ",ROUND(FINV(C8,C6-1,D6-1),4))</f>
        <v>&gt; 2,3879</v>
      </c>
      <c r="E15" s="22">
        <f>ROUND(FDIST(C10,C6-1,D6-1),4)</f>
        <v>0.0277</v>
      </c>
      <c r="F15" s="14" t="str">
        <f>IF(E15&gt;C8,"H0 kan ej förkastas","Förkasta H0")</f>
        <v>Förkasta H0</v>
      </c>
    </row>
    <row r="16" ht="12.75">
      <c r="D16" s="14"/>
    </row>
    <row r="20" ht="12.75">
      <c r="D20" s="52"/>
    </row>
    <row r="21" ht="12.75">
      <c r="D21" s="52"/>
    </row>
    <row r="22" ht="12.75">
      <c r="D22" s="52"/>
    </row>
  </sheetData>
  <sheetProtection/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288126" r:id="rId1"/>
    <oleObject progId="Equation.3" shapeId="291001" r:id="rId2"/>
    <oleObject progId="Equation.3" shapeId="294663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3" max="3" width="9.140625" style="0" customWidth="1"/>
    <col min="4" max="4" width="0.2890625" style="0" customWidth="1"/>
    <col min="6" max="6" width="19.57421875" style="0" customWidth="1"/>
    <col min="8" max="8" width="13.140625" style="0" customWidth="1"/>
    <col min="10" max="10" width="23.8515625" style="0" customWidth="1"/>
  </cols>
  <sheetData>
    <row r="1" spans="1:12" ht="12.75">
      <c r="A1" t="s">
        <v>64</v>
      </c>
      <c r="E1" s="1"/>
      <c r="L1" s="11"/>
    </row>
    <row r="2" spans="1:12" ht="12.75">
      <c r="A2" t="s">
        <v>63</v>
      </c>
      <c r="B2" s="5"/>
      <c r="E2" s="1"/>
      <c r="L2" s="11"/>
    </row>
    <row r="4" spans="2:13" ht="12.75">
      <c r="B4" t="s">
        <v>61</v>
      </c>
      <c r="C4" s="6" t="s">
        <v>62</v>
      </c>
      <c r="E4" s="6" t="s">
        <v>66</v>
      </c>
      <c r="F4" s="8"/>
      <c r="G4" s="6"/>
      <c r="M4" s="11"/>
    </row>
    <row r="5" spans="1:13" ht="12.75">
      <c r="A5" s="2">
        <v>1</v>
      </c>
      <c r="B5" s="12">
        <v>62</v>
      </c>
      <c r="C5" s="12">
        <v>77</v>
      </c>
      <c r="D5" s="3">
        <f aca="true" t="shared" si="0" ref="D5:D17">IF(COUNTBLANK(B5)=1,"",B5-C5)</f>
        <v>-15</v>
      </c>
      <c r="F5" s="2" t="s">
        <v>67</v>
      </c>
      <c r="G5" s="7"/>
      <c r="M5" s="11"/>
    </row>
    <row r="6" spans="1:13" ht="12.75">
      <c r="A6" s="2">
        <v>2</v>
      </c>
      <c r="B6" s="12">
        <v>81</v>
      </c>
      <c r="C6" s="12">
        <v>59</v>
      </c>
      <c r="D6" s="3">
        <f t="shared" si="0"/>
        <v>22</v>
      </c>
      <c r="E6" s="1"/>
      <c r="F6" s="1" t="s">
        <v>3</v>
      </c>
      <c r="G6" s="7"/>
      <c r="M6" s="11"/>
    </row>
    <row r="7" spans="1:13" ht="12.75">
      <c r="A7" s="2">
        <v>3</v>
      </c>
      <c r="B7" s="12">
        <v>47</v>
      </c>
      <c r="C7" s="12">
        <v>84</v>
      </c>
      <c r="D7" s="3">
        <f t="shared" si="0"/>
        <v>-37</v>
      </c>
      <c r="F7" s="1" t="s">
        <v>65</v>
      </c>
      <c r="G7" s="7"/>
      <c r="M7" s="11"/>
    </row>
    <row r="8" spans="1:13" ht="12.75">
      <c r="A8" s="2">
        <v>4</v>
      </c>
      <c r="B8" s="12">
        <v>49</v>
      </c>
      <c r="C8" s="12">
        <v>91</v>
      </c>
      <c r="D8" s="3">
        <f t="shared" si="0"/>
        <v>-42</v>
      </c>
      <c r="E8" s="4">
        <f>3-COUNTBLANK(G5:G7)</f>
        <v>0</v>
      </c>
      <c r="F8" s="1"/>
      <c r="J8" s="1"/>
      <c r="K8" s="21">
        <f>ROUND(TINV(G10,I20-1)*I21/SQRT(I20),4)</f>
        <v>21.3086</v>
      </c>
      <c r="M8" s="11"/>
    </row>
    <row r="9" spans="1:13" ht="12.75">
      <c r="A9" s="2">
        <v>5</v>
      </c>
      <c r="B9" s="12">
        <v>66</v>
      </c>
      <c r="C9" s="12">
        <v>65</v>
      </c>
      <c r="D9" s="3">
        <f t="shared" si="0"/>
        <v>1</v>
      </c>
      <c r="E9" s="4">
        <f>100-COUNTBLANK(C5:C104)</f>
        <v>8</v>
      </c>
      <c r="F9" s="1"/>
      <c r="M9" s="11"/>
    </row>
    <row r="10" spans="1:13" ht="15.75">
      <c r="A10" s="2">
        <v>6</v>
      </c>
      <c r="B10" s="12">
        <v>31</v>
      </c>
      <c r="C10" s="12">
        <v>61</v>
      </c>
      <c r="D10" s="3">
        <f t="shared" si="0"/>
        <v>-30</v>
      </c>
      <c r="F10" s="1" t="s">
        <v>5</v>
      </c>
      <c r="G10" s="9">
        <v>0.05</v>
      </c>
      <c r="I10" s="20">
        <f>1-G10</f>
        <v>0.95</v>
      </c>
      <c r="J10" s="29" t="s">
        <v>52</v>
      </c>
      <c r="K10" t="str">
        <f>CONCATENATE("[ ",I19-K8," , ",I19+K8," ]")</f>
        <v>[ -41,0586 , 1,5586 ]</v>
      </c>
      <c r="M10" s="11"/>
    </row>
    <row r="11" spans="1:13" ht="12.75">
      <c r="A11" s="2">
        <v>7</v>
      </c>
      <c r="B11" s="12">
        <v>45</v>
      </c>
      <c r="C11" s="12">
        <v>99</v>
      </c>
      <c r="D11" s="3">
        <f t="shared" si="0"/>
        <v>-54</v>
      </c>
      <c r="F11" s="1" t="s">
        <v>19</v>
      </c>
      <c r="G11">
        <f>I20-1</f>
        <v>7</v>
      </c>
      <c r="M11" s="11"/>
    </row>
    <row r="12" spans="1:13" ht="12.75">
      <c r="A12" s="2">
        <v>8</v>
      </c>
      <c r="B12" s="12">
        <v>88</v>
      </c>
      <c r="C12" s="12">
        <v>91</v>
      </c>
      <c r="D12" s="3">
        <f t="shared" si="0"/>
        <v>-3</v>
      </c>
      <c r="F12" s="1" t="s">
        <v>12</v>
      </c>
      <c r="G12">
        <f>(I19-G14)/(I21/SQRT(I20))</f>
        <v>-2.1916673158743594</v>
      </c>
      <c r="H12" s="15"/>
      <c r="M12" s="11"/>
    </row>
    <row r="13" spans="1:13" ht="12.75">
      <c r="A13" s="2">
        <v>9</v>
      </c>
      <c r="B13" s="12"/>
      <c r="C13" s="12"/>
      <c r="D13" s="3">
        <f t="shared" si="0"/>
      </c>
      <c r="F13" s="1"/>
      <c r="H13" s="16" t="s">
        <v>10</v>
      </c>
      <c r="I13" s="16" t="s">
        <v>9</v>
      </c>
      <c r="J13" s="16" t="s">
        <v>11</v>
      </c>
      <c r="M13" s="11"/>
    </row>
    <row r="14" spans="1:13" ht="15.75">
      <c r="A14" s="2">
        <v>10</v>
      </c>
      <c r="B14" s="12"/>
      <c r="C14" s="12"/>
      <c r="D14" s="3">
        <f t="shared" si="0"/>
      </c>
      <c r="F14" s="29" t="s">
        <v>46</v>
      </c>
      <c r="G14" s="9">
        <v>0</v>
      </c>
      <c r="H14" s="1" t="str">
        <f>CONCATENATE("± ",ROUND(TINV(G10,I20-1),4))</f>
        <v>± 2,3646</v>
      </c>
      <c r="I14" s="22">
        <f>TDIST(ABS(G12),I20-1,2)</f>
        <v>0.06451977221715277</v>
      </c>
      <c r="J14" s="14" t="str">
        <f>IF(I14&gt;alfa,"H0 kan ej förkastas","Förkasta H0")</f>
        <v>H0 kan ej förkastas</v>
      </c>
      <c r="M14" s="11"/>
    </row>
    <row r="15" spans="1:13" ht="15.75">
      <c r="A15" s="2">
        <v>11</v>
      </c>
      <c r="B15" s="12"/>
      <c r="C15" s="12"/>
      <c r="D15" s="3">
        <f t="shared" si="0"/>
      </c>
      <c r="F15" s="29" t="s">
        <v>47</v>
      </c>
      <c r="G15" s="13">
        <f>G14</f>
        <v>0</v>
      </c>
      <c r="H15" s="1" t="str">
        <f>CONCATENATE("- ",ROUND(TINV(G10*2,I20-1),4))</f>
        <v>- 1,8946</v>
      </c>
      <c r="I15" s="22">
        <f>IF(G12&lt;0,I14/2,1-I14/2)</f>
        <v>0.032259886108576385</v>
      </c>
      <c r="J15" s="14" t="str">
        <f>IF(I15&gt;alfa,"H0 kan ej förkastas","Förkasta H0")</f>
        <v>Förkasta H0</v>
      </c>
      <c r="M15" s="11"/>
    </row>
    <row r="16" spans="1:13" ht="15.75">
      <c r="A16" s="2">
        <v>12</v>
      </c>
      <c r="B16" s="12"/>
      <c r="C16" s="12"/>
      <c r="D16" s="3">
        <f t="shared" si="0"/>
      </c>
      <c r="F16" s="29" t="s">
        <v>48</v>
      </c>
      <c r="G16" s="13">
        <f>G14</f>
        <v>0</v>
      </c>
      <c r="H16" s="1">
        <f>ROUND(TINV(G10*2,I20-1),4)</f>
        <v>1.8946</v>
      </c>
      <c r="I16" s="22">
        <f>1-I15</f>
        <v>0.9677401138914237</v>
      </c>
      <c r="J16" s="14" t="str">
        <f>IF(I16&gt;alfa,"H0 kan ej förkastas","Förkasta H0")</f>
        <v>H0 kan ej förkastas</v>
      </c>
      <c r="M16" s="11"/>
    </row>
    <row r="17" spans="1:13" ht="12.75">
      <c r="A17" s="2">
        <v>13</v>
      </c>
      <c r="B17" s="12"/>
      <c r="C17" s="12"/>
      <c r="D17" s="3">
        <f t="shared" si="0"/>
      </c>
      <c r="F17" s="1"/>
      <c r="M17" s="11"/>
    </row>
    <row r="18" spans="1:13" ht="12.75">
      <c r="A18" s="2">
        <v>14</v>
      </c>
      <c r="B18" s="12"/>
      <c r="C18" s="12"/>
      <c r="D18" s="3">
        <f aca="true" t="shared" si="1" ref="D18:D36">IF(COUNTBLANK(B18)=1,"",B18-C18)</f>
      </c>
      <c r="F18" s="1"/>
      <c r="H18" s="18"/>
      <c r="I18" s="19" t="s">
        <v>14</v>
      </c>
      <c r="M18" s="11"/>
    </row>
    <row r="19" spans="1:13" ht="12.75">
      <c r="A19" s="2">
        <v>15</v>
      </c>
      <c r="B19" s="12"/>
      <c r="C19" s="12"/>
      <c r="D19" s="3">
        <f t="shared" si="1"/>
      </c>
      <c r="F19" s="1"/>
      <c r="H19" s="2" t="s">
        <v>67</v>
      </c>
      <c r="I19" s="10">
        <f>ROUND(IF(COUNTBLANK(G5)=1,AVERAGE(D5:D104),G5),4)</f>
        <v>-19.75</v>
      </c>
      <c r="M19" s="11"/>
    </row>
    <row r="20" spans="1:13" ht="12.75">
      <c r="A20" s="2">
        <v>16</v>
      </c>
      <c r="B20" s="12"/>
      <c r="C20" s="12"/>
      <c r="D20" s="3">
        <f t="shared" si="1"/>
      </c>
      <c r="F20" s="1"/>
      <c r="H20" s="1" t="s">
        <v>3</v>
      </c>
      <c r="I20" s="10">
        <f>IF(COUNTBLANK(G6)=1,100-COUNTBLANK(C5:C104),G6)</f>
        <v>8</v>
      </c>
      <c r="M20" s="11"/>
    </row>
    <row r="21" spans="1:13" ht="12.75">
      <c r="A21" s="2">
        <v>17</v>
      </c>
      <c r="B21" s="12"/>
      <c r="C21" s="12"/>
      <c r="D21" s="3">
        <f t="shared" si="1"/>
      </c>
      <c r="F21" s="1"/>
      <c r="H21" s="1" t="s">
        <v>65</v>
      </c>
      <c r="I21" s="10">
        <f>ROUND(IF(COUNTBLANK(G7)=1,STDEV(D5:D104),G7),4)</f>
        <v>25.4881</v>
      </c>
      <c r="M21" s="11"/>
    </row>
    <row r="22" spans="1:13" ht="12.75">
      <c r="A22" s="2">
        <v>18</v>
      </c>
      <c r="B22" s="12"/>
      <c r="C22" s="12"/>
      <c r="D22" s="3">
        <f t="shared" si="1"/>
      </c>
      <c r="F22" s="1"/>
      <c r="M22" s="11"/>
    </row>
    <row r="23" spans="1:13" ht="12.75">
      <c r="A23" s="2">
        <v>19</v>
      </c>
      <c r="B23" s="12"/>
      <c r="C23" s="12"/>
      <c r="D23" s="3">
        <f t="shared" si="1"/>
      </c>
      <c r="F23" s="1"/>
      <c r="M23" s="11"/>
    </row>
    <row r="24" spans="1:13" ht="12.75">
      <c r="A24" s="2">
        <v>20</v>
      </c>
      <c r="B24" s="12"/>
      <c r="C24" s="12"/>
      <c r="D24" s="3">
        <f t="shared" si="1"/>
      </c>
      <c r="F24" s="54" t="str">
        <f>IF(COUNTBLANK(B5:B104)=COUNTBLANK(C5:C104)," ","Antalet ifyllda värden i kolumnerna för observerade värden är inte lika många!")</f>
        <v> </v>
      </c>
      <c r="M24" s="11"/>
    </row>
    <row r="25" spans="1:13" ht="12.75">
      <c r="A25" s="2">
        <v>21</v>
      </c>
      <c r="B25" s="12"/>
      <c r="C25" s="12"/>
      <c r="D25" s="3">
        <f t="shared" si="1"/>
      </c>
      <c r="F25" s="23" t="str">
        <f>IF(E8*E9=0," ","För att testet ska baseras på observationer måste rutorna för observerade parametervärden vara tomma!")</f>
        <v> </v>
      </c>
      <c r="G25" s="58"/>
      <c r="H25" s="58"/>
      <c r="M25" s="11"/>
    </row>
    <row r="26" spans="1:13" ht="12.75">
      <c r="A26" s="2">
        <v>22</v>
      </c>
      <c r="B26" s="12"/>
      <c r="C26" s="12"/>
      <c r="D26" s="3">
        <f t="shared" si="1"/>
      </c>
      <c r="G26" s="58"/>
      <c r="H26" s="58"/>
      <c r="M26" s="11"/>
    </row>
    <row r="27" spans="1:13" ht="12.75">
      <c r="A27" s="2">
        <v>23</v>
      </c>
      <c r="B27" s="12"/>
      <c r="C27" s="12"/>
      <c r="D27" s="3">
        <f t="shared" si="1"/>
      </c>
      <c r="G27" s="17"/>
      <c r="H27" s="17"/>
      <c r="M27" s="11"/>
    </row>
    <row r="28" spans="1:13" ht="12.75">
      <c r="A28" s="2">
        <v>24</v>
      </c>
      <c r="B28" s="12"/>
      <c r="C28" s="12"/>
      <c r="D28" s="3">
        <f t="shared" si="1"/>
      </c>
      <c r="F28" s="1"/>
      <c r="M28" s="11"/>
    </row>
    <row r="29" spans="1:13" ht="12.75">
      <c r="A29" s="2">
        <v>25</v>
      </c>
      <c r="B29" s="12"/>
      <c r="C29" s="12"/>
      <c r="D29" s="3">
        <f t="shared" si="1"/>
      </c>
      <c r="F29" s="1"/>
      <c r="M29" s="11"/>
    </row>
    <row r="30" spans="1:13" ht="12.75">
      <c r="A30" s="2">
        <v>26</v>
      </c>
      <c r="B30" s="12"/>
      <c r="C30" s="12"/>
      <c r="D30" s="3">
        <f t="shared" si="1"/>
      </c>
      <c r="F30" s="1"/>
      <c r="M30" s="11"/>
    </row>
    <row r="31" spans="1:13" ht="12.75">
      <c r="A31" s="2">
        <v>27</v>
      </c>
      <c r="B31" s="12"/>
      <c r="C31" s="12"/>
      <c r="D31" s="3">
        <f t="shared" si="1"/>
      </c>
      <c r="F31" s="1"/>
      <c r="M31" s="11"/>
    </row>
    <row r="32" spans="1:13" ht="12.75">
      <c r="A32" s="2">
        <v>28</v>
      </c>
      <c r="B32" s="12"/>
      <c r="C32" s="12"/>
      <c r="D32" s="3">
        <f t="shared" si="1"/>
      </c>
      <c r="F32" s="1"/>
      <c r="M32" s="11"/>
    </row>
    <row r="33" spans="1:13" ht="12.75">
      <c r="A33" s="2">
        <v>29</v>
      </c>
      <c r="B33" s="12"/>
      <c r="C33" s="12"/>
      <c r="D33" s="3">
        <f t="shared" si="1"/>
      </c>
      <c r="F33" s="1"/>
      <c r="M33" s="11"/>
    </row>
    <row r="34" spans="1:13" ht="12.75">
      <c r="A34" s="2">
        <v>30</v>
      </c>
      <c r="B34" s="12"/>
      <c r="C34" s="12"/>
      <c r="D34" s="3">
        <f t="shared" si="1"/>
      </c>
      <c r="F34" s="1"/>
      <c r="M34" s="11"/>
    </row>
    <row r="35" spans="1:13" ht="12.75">
      <c r="A35" s="2">
        <v>31</v>
      </c>
      <c r="B35" s="12"/>
      <c r="C35" s="12"/>
      <c r="D35" s="3">
        <f t="shared" si="1"/>
      </c>
      <c r="F35" s="1"/>
      <c r="M35" s="11"/>
    </row>
    <row r="36" spans="1:13" ht="12.75">
      <c r="A36" s="2">
        <v>32</v>
      </c>
      <c r="B36" s="12"/>
      <c r="C36" s="12"/>
      <c r="D36" s="3">
        <f t="shared" si="1"/>
      </c>
      <c r="F36" s="1"/>
      <c r="M36" s="11"/>
    </row>
    <row r="37" spans="1:13" ht="12.75">
      <c r="A37" s="2">
        <v>33</v>
      </c>
      <c r="B37" s="12"/>
      <c r="C37" s="12"/>
      <c r="D37" s="3">
        <f aca="true" t="shared" si="2" ref="D37:D68">IF(COUNTBLANK(B37)=1,"",B37-C37)</f>
      </c>
      <c r="F37" s="1"/>
      <c r="M37" s="11"/>
    </row>
    <row r="38" spans="1:13" ht="12.75">
      <c r="A38" s="2">
        <v>34</v>
      </c>
      <c r="B38" s="12"/>
      <c r="C38" s="12"/>
      <c r="D38" s="3">
        <f t="shared" si="2"/>
      </c>
      <c r="F38" s="1"/>
      <c r="M38" s="11"/>
    </row>
    <row r="39" spans="1:6" ht="12.75">
      <c r="A39">
        <f aca="true" t="shared" si="3" ref="A39:A102">A38+1</f>
        <v>35</v>
      </c>
      <c r="B39" s="12"/>
      <c r="C39" s="12"/>
      <c r="D39" s="3">
        <f t="shared" si="2"/>
      </c>
      <c r="F39" s="1"/>
    </row>
    <row r="40" spans="1:6" ht="12.75">
      <c r="A40">
        <f t="shared" si="3"/>
        <v>36</v>
      </c>
      <c r="B40" s="12"/>
      <c r="C40" s="12"/>
      <c r="D40" s="3">
        <f t="shared" si="2"/>
      </c>
      <c r="F40" s="1"/>
    </row>
    <row r="41" spans="1:6" ht="12.75">
      <c r="A41">
        <f t="shared" si="3"/>
        <v>37</v>
      </c>
      <c r="B41" s="12"/>
      <c r="C41" s="12"/>
      <c r="D41" s="3">
        <f t="shared" si="2"/>
      </c>
      <c r="F41" s="1"/>
    </row>
    <row r="42" spans="1:6" ht="12.75">
      <c r="A42">
        <f t="shared" si="3"/>
        <v>38</v>
      </c>
      <c r="B42" s="7"/>
      <c r="C42" s="7"/>
      <c r="D42" s="3">
        <f t="shared" si="2"/>
      </c>
      <c r="F42" s="1"/>
    </row>
    <row r="43" spans="1:6" ht="12.75">
      <c r="A43">
        <f t="shared" si="3"/>
        <v>39</v>
      </c>
      <c r="B43" s="7"/>
      <c r="C43" s="7"/>
      <c r="D43" s="3">
        <f t="shared" si="2"/>
      </c>
      <c r="F43" s="1"/>
    </row>
    <row r="44" spans="1:6" ht="12.75">
      <c r="A44">
        <f t="shared" si="3"/>
        <v>40</v>
      </c>
      <c r="B44" s="7"/>
      <c r="C44" s="7"/>
      <c r="D44" s="3">
        <f t="shared" si="2"/>
      </c>
      <c r="F44" s="1"/>
    </row>
    <row r="45" spans="1:6" ht="12.75">
      <c r="A45">
        <f t="shared" si="3"/>
        <v>41</v>
      </c>
      <c r="B45" s="7"/>
      <c r="C45" s="7"/>
      <c r="D45" s="3">
        <f t="shared" si="2"/>
      </c>
      <c r="F45" s="1"/>
    </row>
    <row r="46" spans="1:6" ht="12.75">
      <c r="A46">
        <f t="shared" si="3"/>
        <v>42</v>
      </c>
      <c r="B46" s="7"/>
      <c r="C46" s="7"/>
      <c r="D46" s="3">
        <f t="shared" si="2"/>
      </c>
      <c r="F46" s="1"/>
    </row>
    <row r="47" spans="1:6" ht="12.75">
      <c r="A47">
        <f t="shared" si="3"/>
        <v>43</v>
      </c>
      <c r="B47" s="7"/>
      <c r="C47" s="7"/>
      <c r="D47" s="3">
        <f t="shared" si="2"/>
      </c>
      <c r="F47" s="1"/>
    </row>
    <row r="48" spans="1:6" ht="12.75">
      <c r="A48">
        <f t="shared" si="3"/>
        <v>44</v>
      </c>
      <c r="B48" s="7"/>
      <c r="C48" s="7"/>
      <c r="D48" s="3">
        <f t="shared" si="2"/>
      </c>
      <c r="F48" s="1"/>
    </row>
    <row r="49" spans="1:6" ht="12.75">
      <c r="A49">
        <f t="shared" si="3"/>
        <v>45</v>
      </c>
      <c r="B49" s="7"/>
      <c r="C49" s="7"/>
      <c r="D49" s="3">
        <f t="shared" si="2"/>
      </c>
      <c r="F49" s="1"/>
    </row>
    <row r="50" spans="1:6" ht="12.75">
      <c r="A50">
        <f t="shared" si="3"/>
        <v>46</v>
      </c>
      <c r="B50" s="7"/>
      <c r="C50" s="7"/>
      <c r="D50" s="3">
        <f t="shared" si="2"/>
      </c>
      <c r="F50" s="1"/>
    </row>
    <row r="51" spans="1:6" ht="12.75">
      <c r="A51">
        <f t="shared" si="3"/>
        <v>47</v>
      </c>
      <c r="B51" s="7"/>
      <c r="C51" s="7"/>
      <c r="D51" s="3">
        <f t="shared" si="2"/>
      </c>
      <c r="F51" s="1"/>
    </row>
    <row r="52" spans="1:6" ht="12.75">
      <c r="A52">
        <f t="shared" si="3"/>
        <v>48</v>
      </c>
      <c r="B52" s="7"/>
      <c r="C52" s="7"/>
      <c r="D52" s="3">
        <f t="shared" si="2"/>
      </c>
      <c r="F52" s="1"/>
    </row>
    <row r="53" spans="1:6" ht="12.75">
      <c r="A53">
        <f t="shared" si="3"/>
        <v>49</v>
      </c>
      <c r="B53" s="7"/>
      <c r="C53" s="7"/>
      <c r="D53" s="3">
        <f t="shared" si="2"/>
      </c>
      <c r="F53" s="1"/>
    </row>
    <row r="54" spans="1:6" ht="12.75">
      <c r="A54">
        <f t="shared" si="3"/>
        <v>50</v>
      </c>
      <c r="B54" s="7"/>
      <c r="C54" s="7"/>
      <c r="D54" s="3">
        <f t="shared" si="2"/>
      </c>
      <c r="F54" s="1"/>
    </row>
    <row r="55" spans="1:6" ht="12.75">
      <c r="A55">
        <f t="shared" si="3"/>
        <v>51</v>
      </c>
      <c r="B55" s="7"/>
      <c r="C55" s="7"/>
      <c r="D55" s="3">
        <f t="shared" si="2"/>
      </c>
      <c r="F55" s="1"/>
    </row>
    <row r="56" spans="1:6" ht="12.75">
      <c r="A56">
        <f t="shared" si="3"/>
        <v>52</v>
      </c>
      <c r="B56" s="7"/>
      <c r="C56" s="7"/>
      <c r="D56" s="3">
        <f t="shared" si="2"/>
      </c>
      <c r="F56" s="1"/>
    </row>
    <row r="57" spans="1:6" ht="12.75">
      <c r="A57">
        <f t="shared" si="3"/>
        <v>53</v>
      </c>
      <c r="B57" s="7"/>
      <c r="C57" s="7"/>
      <c r="D57" s="3">
        <f t="shared" si="2"/>
      </c>
      <c r="F57" s="1"/>
    </row>
    <row r="58" spans="1:6" ht="12.75">
      <c r="A58">
        <f t="shared" si="3"/>
        <v>54</v>
      </c>
      <c r="B58" s="7"/>
      <c r="C58" s="7"/>
      <c r="D58" s="3">
        <f t="shared" si="2"/>
      </c>
      <c r="F58" s="1"/>
    </row>
    <row r="59" spans="1:6" ht="12.75">
      <c r="A59">
        <f t="shared" si="3"/>
        <v>55</v>
      </c>
      <c r="B59" s="7"/>
      <c r="C59" s="7"/>
      <c r="D59" s="3">
        <f t="shared" si="2"/>
      </c>
      <c r="F59" s="1"/>
    </row>
    <row r="60" spans="1:6" ht="12.75">
      <c r="A60">
        <f t="shared" si="3"/>
        <v>56</v>
      </c>
      <c r="B60" s="7"/>
      <c r="C60" s="7"/>
      <c r="D60" s="3">
        <f t="shared" si="2"/>
      </c>
      <c r="F60" s="1"/>
    </row>
    <row r="61" spans="1:6" ht="12.75">
      <c r="A61">
        <f t="shared" si="3"/>
        <v>57</v>
      </c>
      <c r="B61" s="7"/>
      <c r="C61" s="7"/>
      <c r="D61" s="3">
        <f t="shared" si="2"/>
      </c>
      <c r="F61" s="1"/>
    </row>
    <row r="62" spans="1:6" ht="12.75">
      <c r="A62">
        <f t="shared" si="3"/>
        <v>58</v>
      </c>
      <c r="B62" s="7"/>
      <c r="C62" s="7"/>
      <c r="D62" s="3">
        <f t="shared" si="2"/>
      </c>
      <c r="F62" s="1"/>
    </row>
    <row r="63" spans="1:6" ht="12.75">
      <c r="A63">
        <f t="shared" si="3"/>
        <v>59</v>
      </c>
      <c r="B63" s="7"/>
      <c r="C63" s="7"/>
      <c r="D63" s="3">
        <f t="shared" si="2"/>
      </c>
      <c r="F63" s="1"/>
    </row>
    <row r="64" spans="1:6" ht="12.75">
      <c r="A64">
        <f t="shared" si="3"/>
        <v>60</v>
      </c>
      <c r="B64" s="7"/>
      <c r="C64" s="7"/>
      <c r="D64" s="3">
        <f t="shared" si="2"/>
      </c>
      <c r="F64" s="1"/>
    </row>
    <row r="65" spans="1:6" ht="12.75">
      <c r="A65">
        <f t="shared" si="3"/>
        <v>61</v>
      </c>
      <c r="B65" s="7"/>
      <c r="C65" s="7"/>
      <c r="D65" s="3">
        <f t="shared" si="2"/>
      </c>
      <c r="F65" s="1"/>
    </row>
    <row r="66" spans="1:6" ht="12.75">
      <c r="A66">
        <f t="shared" si="3"/>
        <v>62</v>
      </c>
      <c r="B66" s="7"/>
      <c r="C66" s="7"/>
      <c r="D66" s="3">
        <f t="shared" si="2"/>
      </c>
      <c r="F66" s="1"/>
    </row>
    <row r="67" spans="1:6" ht="12.75">
      <c r="A67">
        <f t="shared" si="3"/>
        <v>63</v>
      </c>
      <c r="B67" s="7"/>
      <c r="C67" s="7"/>
      <c r="D67" s="3">
        <f t="shared" si="2"/>
      </c>
      <c r="F67" s="1"/>
    </row>
    <row r="68" spans="1:6" ht="12.75">
      <c r="A68">
        <f t="shared" si="3"/>
        <v>64</v>
      </c>
      <c r="B68" s="7"/>
      <c r="C68" s="7"/>
      <c r="D68" s="3">
        <f t="shared" si="2"/>
      </c>
      <c r="F68" s="1"/>
    </row>
    <row r="69" spans="1:6" ht="12.75">
      <c r="A69">
        <f t="shared" si="3"/>
        <v>65</v>
      </c>
      <c r="B69" s="7"/>
      <c r="C69" s="7"/>
      <c r="D69" s="3">
        <f aca="true" t="shared" si="4" ref="D69:D100">IF(COUNTBLANK(B69)=1,"",B69-C69)</f>
      </c>
      <c r="F69" s="1"/>
    </row>
    <row r="70" spans="1:6" ht="12.75">
      <c r="A70">
        <f t="shared" si="3"/>
        <v>66</v>
      </c>
      <c r="B70" s="7"/>
      <c r="C70" s="7"/>
      <c r="D70" s="3">
        <f t="shared" si="4"/>
      </c>
      <c r="F70" s="1"/>
    </row>
    <row r="71" spans="1:6" ht="12.75">
      <c r="A71">
        <f t="shared" si="3"/>
        <v>67</v>
      </c>
      <c r="B71" s="7"/>
      <c r="C71" s="7"/>
      <c r="D71" s="3">
        <f t="shared" si="4"/>
      </c>
      <c r="F71" s="1"/>
    </row>
    <row r="72" spans="1:6" ht="12.75">
      <c r="A72">
        <f t="shared" si="3"/>
        <v>68</v>
      </c>
      <c r="B72" s="7"/>
      <c r="C72" s="7"/>
      <c r="D72" s="3">
        <f t="shared" si="4"/>
      </c>
      <c r="F72" s="1"/>
    </row>
    <row r="73" spans="1:6" ht="12.75">
      <c r="A73">
        <f t="shared" si="3"/>
        <v>69</v>
      </c>
      <c r="B73" s="7"/>
      <c r="C73" s="7"/>
      <c r="D73" s="3">
        <f t="shared" si="4"/>
      </c>
      <c r="F73" s="1"/>
    </row>
    <row r="74" spans="1:6" ht="12.75">
      <c r="A74">
        <f t="shared" si="3"/>
        <v>70</v>
      </c>
      <c r="B74" s="7"/>
      <c r="C74" s="7"/>
      <c r="D74" s="3">
        <f t="shared" si="4"/>
      </c>
      <c r="F74" s="1"/>
    </row>
    <row r="75" spans="1:6" ht="12.75">
      <c r="A75">
        <f t="shared" si="3"/>
        <v>71</v>
      </c>
      <c r="B75" s="7"/>
      <c r="C75" s="7"/>
      <c r="D75" s="3">
        <f t="shared" si="4"/>
      </c>
      <c r="F75" s="1"/>
    </row>
    <row r="76" spans="1:6" ht="12.75">
      <c r="A76">
        <f t="shared" si="3"/>
        <v>72</v>
      </c>
      <c r="B76" s="7"/>
      <c r="C76" s="7"/>
      <c r="D76" s="3">
        <f t="shared" si="4"/>
      </c>
      <c r="F76" s="1"/>
    </row>
    <row r="77" spans="1:6" ht="12.75">
      <c r="A77">
        <f t="shared" si="3"/>
        <v>73</v>
      </c>
      <c r="B77" s="7"/>
      <c r="C77" s="7"/>
      <c r="D77" s="3">
        <f t="shared" si="4"/>
      </c>
      <c r="F77" s="1"/>
    </row>
    <row r="78" spans="1:6" ht="12.75">
      <c r="A78">
        <f t="shared" si="3"/>
        <v>74</v>
      </c>
      <c r="B78" s="7"/>
      <c r="C78" s="7"/>
      <c r="D78" s="3">
        <f t="shared" si="4"/>
      </c>
      <c r="F78" s="1"/>
    </row>
    <row r="79" spans="1:6" ht="12.75">
      <c r="A79">
        <f t="shared" si="3"/>
        <v>75</v>
      </c>
      <c r="B79" s="7"/>
      <c r="C79" s="7"/>
      <c r="D79" s="3">
        <f t="shared" si="4"/>
      </c>
      <c r="F79" s="1"/>
    </row>
    <row r="80" spans="1:6" ht="12.75">
      <c r="A80">
        <f t="shared" si="3"/>
        <v>76</v>
      </c>
      <c r="B80" s="7"/>
      <c r="C80" s="7"/>
      <c r="D80" s="3">
        <f t="shared" si="4"/>
      </c>
      <c r="F80" s="1"/>
    </row>
    <row r="81" spans="1:6" ht="12.75">
      <c r="A81">
        <f t="shared" si="3"/>
        <v>77</v>
      </c>
      <c r="B81" s="7"/>
      <c r="C81" s="7"/>
      <c r="D81" s="3">
        <f t="shared" si="4"/>
      </c>
      <c r="F81" s="1"/>
    </row>
    <row r="82" spans="1:6" ht="12.75">
      <c r="A82">
        <f t="shared" si="3"/>
        <v>78</v>
      </c>
      <c r="B82" s="7"/>
      <c r="C82" s="7"/>
      <c r="D82" s="3">
        <f t="shared" si="4"/>
      </c>
      <c r="F82" s="1"/>
    </row>
    <row r="83" spans="1:6" ht="12.75">
      <c r="A83">
        <f t="shared" si="3"/>
        <v>79</v>
      </c>
      <c r="B83" s="7"/>
      <c r="C83" s="7"/>
      <c r="D83" s="3">
        <f t="shared" si="4"/>
      </c>
      <c r="F83" s="1"/>
    </row>
    <row r="84" spans="1:6" ht="12.75">
      <c r="A84">
        <f t="shared" si="3"/>
        <v>80</v>
      </c>
      <c r="B84" s="7"/>
      <c r="C84" s="7"/>
      <c r="D84" s="3">
        <f t="shared" si="4"/>
      </c>
      <c r="F84" s="1"/>
    </row>
    <row r="85" spans="1:6" ht="12.75">
      <c r="A85">
        <f t="shared" si="3"/>
        <v>81</v>
      </c>
      <c r="B85" s="7"/>
      <c r="C85" s="7"/>
      <c r="D85" s="3">
        <f t="shared" si="4"/>
      </c>
      <c r="F85" s="1"/>
    </row>
    <row r="86" spans="1:6" ht="12.75">
      <c r="A86">
        <f t="shared" si="3"/>
        <v>82</v>
      </c>
      <c r="B86" s="7"/>
      <c r="C86" s="7"/>
      <c r="D86" s="3">
        <f t="shared" si="4"/>
      </c>
      <c r="F86" s="1"/>
    </row>
    <row r="87" spans="1:6" ht="12.75">
      <c r="A87">
        <f t="shared" si="3"/>
        <v>83</v>
      </c>
      <c r="B87" s="7"/>
      <c r="C87" s="7"/>
      <c r="D87" s="3">
        <f t="shared" si="4"/>
      </c>
      <c r="F87" s="1"/>
    </row>
    <row r="88" spans="1:6" ht="12.75">
      <c r="A88">
        <f t="shared" si="3"/>
        <v>84</v>
      </c>
      <c r="B88" s="7"/>
      <c r="C88" s="7"/>
      <c r="D88" s="3">
        <f t="shared" si="4"/>
      </c>
      <c r="F88" s="1"/>
    </row>
    <row r="89" spans="1:6" ht="12.75">
      <c r="A89">
        <f t="shared" si="3"/>
        <v>85</v>
      </c>
      <c r="B89" s="7"/>
      <c r="C89" s="7"/>
      <c r="D89" s="3">
        <f t="shared" si="4"/>
      </c>
      <c r="F89" s="1"/>
    </row>
    <row r="90" spans="1:6" ht="12.75">
      <c r="A90">
        <f t="shared" si="3"/>
        <v>86</v>
      </c>
      <c r="B90" s="7"/>
      <c r="C90" s="7"/>
      <c r="D90" s="3">
        <f t="shared" si="4"/>
      </c>
      <c r="F90" s="1"/>
    </row>
    <row r="91" spans="1:6" ht="12.75">
      <c r="A91">
        <f t="shared" si="3"/>
        <v>87</v>
      </c>
      <c r="B91" s="7"/>
      <c r="C91" s="7"/>
      <c r="D91" s="3">
        <f t="shared" si="4"/>
      </c>
      <c r="F91" s="1"/>
    </row>
    <row r="92" spans="1:6" ht="12.75">
      <c r="A92">
        <f t="shared" si="3"/>
        <v>88</v>
      </c>
      <c r="B92" s="7"/>
      <c r="C92" s="7"/>
      <c r="D92" s="3">
        <f t="shared" si="4"/>
      </c>
      <c r="F92" s="1"/>
    </row>
    <row r="93" spans="1:6" ht="12.75">
      <c r="A93">
        <f t="shared" si="3"/>
        <v>89</v>
      </c>
      <c r="B93" s="7"/>
      <c r="C93" s="7"/>
      <c r="D93" s="3">
        <f t="shared" si="4"/>
      </c>
      <c r="F93" s="1"/>
    </row>
    <row r="94" spans="1:6" ht="12.75">
      <c r="A94">
        <f t="shared" si="3"/>
        <v>90</v>
      </c>
      <c r="B94" s="7"/>
      <c r="C94" s="7"/>
      <c r="D94" s="3">
        <f t="shared" si="4"/>
      </c>
      <c r="F94" s="1"/>
    </row>
    <row r="95" spans="1:6" ht="12.75">
      <c r="A95">
        <f t="shared" si="3"/>
        <v>91</v>
      </c>
      <c r="B95" s="7"/>
      <c r="C95" s="7"/>
      <c r="D95" s="3">
        <f t="shared" si="4"/>
      </c>
      <c r="F95" s="1"/>
    </row>
    <row r="96" spans="1:6" ht="12.75">
      <c r="A96">
        <f t="shared" si="3"/>
        <v>92</v>
      </c>
      <c r="B96" s="7"/>
      <c r="C96" s="7"/>
      <c r="D96" s="3">
        <f t="shared" si="4"/>
      </c>
      <c r="F96" s="1"/>
    </row>
    <row r="97" spans="1:6" ht="12.75">
      <c r="A97">
        <f t="shared" si="3"/>
        <v>93</v>
      </c>
      <c r="B97" s="7"/>
      <c r="C97" s="7"/>
      <c r="D97" s="3">
        <f t="shared" si="4"/>
      </c>
      <c r="F97" s="1"/>
    </row>
    <row r="98" spans="1:6" ht="12.75">
      <c r="A98">
        <f t="shared" si="3"/>
        <v>94</v>
      </c>
      <c r="B98" s="7"/>
      <c r="C98" s="7"/>
      <c r="D98" s="3">
        <f t="shared" si="4"/>
      </c>
      <c r="F98" s="1"/>
    </row>
    <row r="99" spans="1:6" ht="12.75">
      <c r="A99">
        <f t="shared" si="3"/>
        <v>95</v>
      </c>
      <c r="B99" s="7"/>
      <c r="C99" s="7"/>
      <c r="D99" s="3">
        <f t="shared" si="4"/>
      </c>
      <c r="F99" s="1"/>
    </row>
    <row r="100" spans="1:6" ht="12.75">
      <c r="A100">
        <f t="shared" si="3"/>
        <v>96</v>
      </c>
      <c r="B100" s="7"/>
      <c r="C100" s="7"/>
      <c r="D100" s="3">
        <f t="shared" si="4"/>
      </c>
      <c r="F100" s="1"/>
    </row>
    <row r="101" spans="1:6" ht="12.75">
      <c r="A101">
        <f t="shared" si="3"/>
        <v>97</v>
      </c>
      <c r="B101" s="7"/>
      <c r="C101" s="7"/>
      <c r="D101" s="3">
        <f>IF(COUNTBLANK(B101)=1,"",B101-C101)</f>
      </c>
      <c r="F101" s="1"/>
    </row>
    <row r="102" spans="1:6" ht="12.75">
      <c r="A102">
        <f t="shared" si="3"/>
        <v>98</v>
      </c>
      <c r="B102" s="7"/>
      <c r="C102" s="7"/>
      <c r="D102" s="3">
        <f>IF(COUNTBLANK(B102)=1,"",B102-C102)</f>
      </c>
      <c r="F102" s="1"/>
    </row>
    <row r="103" spans="1:6" ht="12.75">
      <c r="A103">
        <f>A102+1</f>
        <v>99</v>
      </c>
      <c r="B103" s="7"/>
      <c r="C103" s="7"/>
      <c r="D103" s="3">
        <f>IF(COUNTBLANK(B103)=1,"",B103-C103)</f>
      </c>
      <c r="F103" s="1"/>
    </row>
    <row r="104" spans="1:6" ht="12.75">
      <c r="A104">
        <f>A103+1</f>
        <v>100</v>
      </c>
      <c r="B104" s="7"/>
      <c r="C104" s="7"/>
      <c r="D104" s="3">
        <f>IF(COUNTBLANK(B104)=1,"",B104-C104)</f>
      </c>
      <c r="F10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Lantz</dc:creator>
  <cp:keywords/>
  <dc:description/>
  <cp:lastModifiedBy>Aude Plathner</cp:lastModifiedBy>
  <dcterms:created xsi:type="dcterms:W3CDTF">2004-12-03T10:18:19Z</dcterms:created>
  <dcterms:modified xsi:type="dcterms:W3CDTF">2018-03-05T08:42:40Z</dcterms:modified>
  <cp:category/>
  <cp:version/>
  <cp:contentType/>
  <cp:contentStatus/>
</cp:coreProperties>
</file>